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Snyder_Work\Current Research\Vaccines\AMC\AER P&amp;P\"/>
    </mc:Choice>
  </mc:AlternateContent>
  <xr:revisionPtr revIDLastSave="0" documentId="13_ncr:1_{C2D38027-B189-4990-ACEE-3D7187F32452}" xr6:coauthVersionLast="45" xr6:coauthVersionMax="45" xr10:uidLastSave="{00000000-0000-0000-0000-000000000000}"/>
  <bookViews>
    <workbookView xWindow="-120" yWindow="-120" windowWidth="38640" windowHeight="21240" activeTab="3" xr2:uid="{DD799A46-DD12-433E-84AC-1863EC864A3C}"/>
  </bookViews>
  <sheets>
    <sheet name="Fig. 1. PCV Coverage" sheetId="4" r:id="rId1"/>
    <sheet name="Fig. 2. PCV Rota Comparison" sheetId="1" r:id="rId2"/>
    <sheet name="Fig. 2 Notes. Rota Shortfall" sheetId="5" r:id="rId3"/>
    <sheet name="Fig. 3. GAVI Price Comparison" sheetId="3" r:id="rId4"/>
  </sheets>
  <definedNames>
    <definedName name="OLE_LINK4" localSheetId="0">'Fig. 1. PCV Coverage'!$A$28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5" i="5" l="1"/>
  <c r="Q12" i="5" l="1"/>
  <c r="Q23" i="5" s="1"/>
  <c r="Q24" i="5" s="1"/>
  <c r="Q13" i="5"/>
  <c r="Q14" i="5"/>
  <c r="Q15" i="5"/>
  <c r="Q16" i="5"/>
  <c r="Q17" i="5"/>
  <c r="Q18" i="5"/>
  <c r="Q19" i="5"/>
  <c r="Q11" i="5"/>
  <c r="O12" i="5"/>
  <c r="O13" i="5"/>
  <c r="O14" i="5"/>
  <c r="O15" i="5"/>
  <c r="O16" i="5"/>
  <c r="O17" i="5"/>
  <c r="O18" i="5"/>
  <c r="O19" i="5"/>
  <c r="O11" i="5"/>
  <c r="L19" i="5"/>
  <c r="N19" i="5" s="1"/>
  <c r="L18" i="5"/>
  <c r="N18" i="5" s="1"/>
  <c r="L17" i="5"/>
  <c r="L16" i="5"/>
  <c r="L15" i="5"/>
  <c r="N15" i="5" s="1"/>
  <c r="L14" i="5"/>
  <c r="N14" i="5" s="1"/>
  <c r="L13" i="5"/>
  <c r="L12" i="5"/>
  <c r="L11" i="5"/>
  <c r="L10" i="5"/>
  <c r="L9" i="5"/>
  <c r="H10" i="5"/>
  <c r="H11" i="5"/>
  <c r="N11" i="5" s="1"/>
  <c r="H12" i="5"/>
  <c r="H13" i="5"/>
  <c r="N13" i="5" s="1"/>
  <c r="H14" i="5"/>
  <c r="H15" i="5"/>
  <c r="H16" i="5"/>
  <c r="H17" i="5"/>
  <c r="N17" i="5" s="1"/>
  <c r="H18" i="5"/>
  <c r="H19" i="5"/>
  <c r="H9" i="5"/>
  <c r="D8" i="5"/>
  <c r="D9" i="5"/>
  <c r="D10" i="5"/>
  <c r="D11" i="5"/>
  <c r="D12" i="5"/>
  <c r="D13" i="5"/>
  <c r="D14" i="5"/>
  <c r="D15" i="5"/>
  <c r="D16" i="5"/>
  <c r="D17" i="5"/>
  <c r="D18" i="5"/>
  <c r="D19" i="5"/>
  <c r="D7" i="5"/>
  <c r="N16" i="5" l="1"/>
  <c r="N12" i="5"/>
  <c r="L23" i="3"/>
  <c r="K23" i="3"/>
  <c r="L21" i="3"/>
  <c r="K21" i="3"/>
  <c r="J21" i="3"/>
  <c r="L20" i="3"/>
  <c r="K20" i="3"/>
  <c r="L19" i="3"/>
  <c r="K19" i="3"/>
  <c r="J19" i="3"/>
  <c r="L18" i="3"/>
  <c r="H18" i="3"/>
  <c r="G18" i="3"/>
  <c r="F18" i="3"/>
  <c r="E18" i="3"/>
  <c r="D18" i="3"/>
  <c r="L17" i="3"/>
  <c r="K17" i="3"/>
  <c r="J17" i="3"/>
  <c r="L16" i="3"/>
  <c r="J16" i="3"/>
  <c r="K15" i="3"/>
  <c r="J15" i="3"/>
  <c r="L14" i="3"/>
  <c r="K14" i="3"/>
  <c r="J14" i="3"/>
  <c r="K13" i="3"/>
  <c r="L12" i="3"/>
  <c r="K12" i="3"/>
  <c r="L11" i="3"/>
  <c r="K11" i="3"/>
  <c r="J11" i="3"/>
  <c r="L10" i="3"/>
  <c r="K10" i="3"/>
  <c r="J10" i="3"/>
  <c r="L9" i="3"/>
  <c r="K9" i="3"/>
  <c r="J9" i="3"/>
  <c r="L8" i="3"/>
  <c r="K8" i="3"/>
  <c r="J8" i="3"/>
  <c r="L7" i="3"/>
  <c r="K7" i="3"/>
  <c r="J7" i="3"/>
  <c r="L6" i="3"/>
  <c r="K6" i="3"/>
  <c r="J6" i="3"/>
  <c r="L5" i="3"/>
  <c r="K5" i="3"/>
  <c r="J5" i="3"/>
  <c r="L4" i="3"/>
  <c r="K4" i="3"/>
  <c r="J4" i="3"/>
  <c r="J18" i="3" l="1"/>
  <c r="K18" i="3"/>
  <c r="D25" i="1"/>
  <c r="D26" i="1"/>
  <c r="D27" i="1"/>
  <c r="D28" i="1"/>
  <c r="D29" i="1"/>
  <c r="D30" i="1"/>
  <c r="D31" i="1"/>
  <c r="D32" i="1"/>
  <c r="D33" i="1"/>
  <c r="D34" i="1"/>
  <c r="D35" i="1"/>
  <c r="D36" i="1"/>
  <c r="D24" i="1"/>
  <c r="H26" i="1"/>
  <c r="H27" i="1"/>
  <c r="H28" i="1"/>
  <c r="H29" i="1"/>
  <c r="H30" i="1"/>
  <c r="H31" i="1"/>
  <c r="H32" i="1"/>
  <c r="H33" i="1"/>
  <c r="H34" i="1"/>
  <c r="H17" i="1"/>
  <c r="H16" i="1"/>
  <c r="H15" i="1"/>
  <c r="H14" i="1"/>
  <c r="H13" i="1"/>
  <c r="H12" i="1"/>
  <c r="H11" i="1"/>
  <c r="H10" i="1"/>
  <c r="H9" i="1"/>
  <c r="H8" i="1"/>
  <c r="H7" i="1"/>
  <c r="D6" i="1"/>
  <c r="D7" i="1"/>
  <c r="D8" i="1"/>
  <c r="D9" i="1"/>
  <c r="D10" i="1"/>
  <c r="D11" i="1"/>
  <c r="D12" i="1"/>
  <c r="D13" i="1"/>
  <c r="D14" i="1"/>
  <c r="D15" i="1"/>
  <c r="D16" i="1"/>
  <c r="D17" i="1"/>
  <c r="D5" i="1"/>
</calcChain>
</file>

<file path=xl/sharedStrings.xml><?xml version="1.0" encoding="utf-8"?>
<sst xmlns="http://schemas.openxmlformats.org/spreadsheetml/2006/main" count="116" uniqueCount="79">
  <si>
    <t>Rotavirus</t>
  </si>
  <si>
    <t>Pneumococcus</t>
  </si>
  <si>
    <t>Gavi</t>
  </si>
  <si>
    <t>World</t>
  </si>
  <si>
    <t>Year</t>
  </si>
  <si>
    <t>Ratio</t>
  </si>
  <si>
    <t>Line</t>
  </si>
  <si>
    <t>Using calendar year</t>
  </si>
  <si>
    <t>Using year of introduction (used for graph, right)</t>
  </si>
  <si>
    <t>MICS (Self-Purchasing middle income)</t>
  </si>
  <si>
    <t>HICS (High income self-purchasing)</t>
  </si>
  <si>
    <t>BCG</t>
  </si>
  <si>
    <t>Tubperculosis</t>
  </si>
  <si>
    <t>bOPV</t>
  </si>
  <si>
    <t>Polio</t>
  </si>
  <si>
    <t>DT</t>
  </si>
  <si>
    <t>Diptheria-Tetanus</t>
  </si>
  <si>
    <t>DTwP</t>
  </si>
  <si>
    <t>DTwP-HepB-Hib</t>
  </si>
  <si>
    <t>Diptheria-Tetanus-Pertussis, Hepatitis, Influenza B</t>
  </si>
  <si>
    <t>HepB</t>
  </si>
  <si>
    <t>Hepatitis B</t>
  </si>
  <si>
    <t>HPV</t>
  </si>
  <si>
    <t>Human Papillomavirus</t>
  </si>
  <si>
    <t>IPV</t>
  </si>
  <si>
    <t>Inactivated Polio</t>
  </si>
  <si>
    <t>JE</t>
  </si>
  <si>
    <t>Japanese Encephalitis</t>
  </si>
  <si>
    <t>Measles</t>
  </si>
  <si>
    <t>MMR</t>
  </si>
  <si>
    <t>Measles, Mumps, Rubella</t>
  </si>
  <si>
    <t>MR</t>
  </si>
  <si>
    <t>Measles and Rubella</t>
  </si>
  <si>
    <t>OCV</t>
  </si>
  <si>
    <t>Oral Cholera</t>
  </si>
  <si>
    <t>PCV</t>
  </si>
  <si>
    <t>Rota</t>
  </si>
  <si>
    <t>Td</t>
  </si>
  <si>
    <t>Tetanus-Diptheria</t>
  </si>
  <si>
    <t>TT</t>
  </si>
  <si>
    <t>Tetanus Toxoid</t>
  </si>
  <si>
    <t xml:space="preserve"> </t>
  </si>
  <si>
    <t>YF</t>
  </si>
  <si>
    <t>Yellow Fever</t>
  </si>
  <si>
    <t>dose = course / 2</t>
  </si>
  <si>
    <t>Rota (course)</t>
  </si>
  <si>
    <t>Disease</t>
  </si>
  <si>
    <t>Abbrev.</t>
  </si>
  <si>
    <t>Name</t>
  </si>
  <si>
    <t>Prices</t>
  </si>
  <si>
    <t>Price Ratios</t>
  </si>
  <si>
    <t>PAHO</t>
  </si>
  <si>
    <t>GAVI/PAHO</t>
  </si>
  <si>
    <t>GAVI/MIC</t>
  </si>
  <si>
    <t>GAVI/HIC</t>
  </si>
  <si>
    <t>UNICEF / GAVI</t>
  </si>
  <si>
    <t>UNICEF - Middle Income Price</t>
  </si>
  <si>
    <t>Diptheria-Tetanus-Pertussis</t>
  </si>
  <si>
    <t>diff</t>
  </si>
  <si>
    <t>U1</t>
  </si>
  <si>
    <t>pop</t>
  </si>
  <si>
    <t>Product</t>
  </si>
  <si>
    <t>Rota (shifted)</t>
  </si>
  <si>
    <t>world</t>
  </si>
  <si>
    <t>prop.</t>
  </si>
  <si>
    <t>Total immunizations</t>
  </si>
  <si>
    <t>Total DALYs</t>
  </si>
  <si>
    <t>Total vaccinations</t>
  </si>
  <si>
    <t>*</t>
  </si>
  <si>
    <t>Note: *Starred figures in red jittered upward slightly for graph legibility. Ratio is actually 0.</t>
  </si>
  <si>
    <t>These are the calculations behind results in Figure 2 notes.</t>
  </si>
  <si>
    <r>
      <t>Notes:</t>
    </r>
    <r>
      <rPr>
        <sz val="11"/>
        <color rgb="FF000000"/>
        <rFont val="Calibri"/>
        <family val="2"/>
        <scheme val="minor"/>
      </rPr>
      <t xml:space="preserve"> Plots of vaccine coverage in 73 GAVI-eligible countries (solid blue line) and in the world (dashed red line). Coverage defined as percentage of children receiving third and final scheduled dose by the nationally recommended age. The figure demonstrates that pneumococcal conjugate vaccine (PCV) coverage in GAVI countries reached nearly 50% by 2018, surpassing the coverage rate in the rest of the world.</t>
    </r>
  </si>
  <si>
    <r>
      <t>Source:</t>
    </r>
    <r>
      <rPr>
        <sz val="11"/>
        <color rgb="FF000000"/>
        <rFont val="Calibri"/>
        <family val="2"/>
        <scheme val="minor"/>
      </rPr>
      <t xml:space="preserve"> Author calculations using WHO/UNICEF Estimates of National Immunization Coverage (WUENIC) provided on the “Aggregate estimates” worksheet of the coverage_estimates_series.xlsx file downloaded December 18, 2019 from http://www.who.int/immunization/ monitoring_surveillance/data/en/.</t>
    </r>
  </si>
  <si>
    <r>
      <t>Notes:</t>
    </r>
    <r>
      <rPr>
        <sz val="11"/>
        <color rgb="FF000000"/>
        <rFont val="Calibri"/>
        <family val="2"/>
        <scheme val="minor"/>
      </rPr>
      <t xml:space="preserve"> Plots of vaccine coverage in 73 GAVI-eligible countries divided by global coverage. Coverage defined as percentage of children receiving final scheduled dose (three for pneumococcus, two or three for rotavirus depending on schedule) by the nationally recommended age. Each series begins the first year the relevant vaccine was introduced globally: 2008 for pneumococcus and 2006 for rotavirus. Series cut off in 2018 for pneumococcus (year 10 relative to introduction) and 2017 (year 11) for rotavirus. Vaccine coverage in GAVI relative to global coverage represented by the solid blue line for pneumococcal conjugate vaccine (PCV) and by the dashed red line for rotavirus vaccine. The figure demonstrates that rotavirus vaccine coverage in GAVI countries took almost five years longer (or almost twice as long) to converge to the global rate than PCV.</t>
    </r>
  </si>
  <si>
    <r>
      <t>Source:</t>
    </r>
    <r>
      <rPr>
        <sz val="11"/>
        <color theme="1"/>
        <rFont val="Calibri"/>
        <family val="2"/>
        <scheme val="minor"/>
      </rPr>
      <t xml:space="preserve"> See Figure 1 for data sources used in graphs. </t>
    </r>
  </si>
  <si>
    <r>
      <rPr>
        <i/>
        <sz val="11"/>
        <color theme="1"/>
        <rFont val="Calibri"/>
        <family val="2"/>
        <scheme val="minor"/>
      </rPr>
      <t xml:space="preserve">Notes: </t>
    </r>
    <r>
      <rPr>
        <sz val="11"/>
        <color theme="1"/>
        <rFont val="Calibri"/>
        <family val="2"/>
        <scheme val="minor"/>
      </rPr>
      <t xml:space="preserve">We calculate that if PCV coverage in GAVI countries converged to global rate at the slower rate of the rotavirus vaccine, 67 million fewer children under age 1 would have been immunized, amounting to a loss of over 12 million DALYs. We use the following formula to compute the shortfall in immunizations:
∑_(t=2)^10▒〖(〖COV〗_pgt/〖COV〗_pwt -〖COV〗_rgt/〖COV〗_rwt ) 〖COV〗_pwt 〖UPOP〗_gt,〗
where 〖COV〗_ijt denotes coverage of the vaccine against disease i∈{p,r} and 〖UPOP〗_jt denotes the population under age 1 in location j∈{g,w} at each time t∈{2,3,…,10}, for p representing pneumococcus, r rotavirus, g GAVI countries, and w the world. For each time t along the horizontal axis of the graph, the factor in parentheses, which is the vertical distance between the graphs, is scaled by PCV coverage in the world and further scaled by the population under age 1 in GAVI countries. The figures for each year are summed to obtain total immunizations. To obtain DALYs lost, the immunization shortfall is multiplied by 3 (PCV doses per immunization) times 0.063 (DALYs per PCV dose). We selected rotavirus from the six global vaccine initiatives proceeding around that time for the following reasons. Three of them (IPV, second dose of measles, birth dose of hepatitis) involved early-vintage rather than new vaccines. The yellow-fever vaccine was not rolled out in many high-income countries, leaving no good base rate for coverage speed comparison. We conjecture the results would be stronger using HPV, the remaining candidate apart from rotavirus, for comparison, but any slow rollout of HPV vaccine in GAVI countries could be attributed to its administration to older children, slowing coverage expansion. </t>
    </r>
  </si>
  <si>
    <r>
      <t>Sources:</t>
    </r>
    <r>
      <rPr>
        <sz val="11"/>
        <color rgb="FF000000"/>
        <rFont val="Calibri"/>
        <family val="2"/>
        <scheme val="minor"/>
      </rPr>
      <t xml:space="preserve"> World Bank’s Population Estimates and Projections downloaded January 22, 2020 from https://datacatalog.worldbank.org/dataset/population-estimates-and-projection. We use the 0.063 DALYs per dose figure computed in Appendix B based on findings in Tasslimi, et al. (2011).</t>
    </r>
  </si>
  <si>
    <r>
      <t>Notes:</t>
    </r>
    <r>
      <rPr>
        <sz val="11"/>
        <color rgb="FF000000"/>
        <rFont val="Calibri"/>
        <family val="2"/>
        <scheme val="minor"/>
      </rPr>
      <t xml:space="preserve"> Per-dose price paid by GAVI in 2018 plotted against the ratio of the GAVI price to Pan American Health Organization (PAHO) price (Panel A) or the median price paid by a self-procuring middle-income country (Panel B). The pneumococcal conjugate vaccine (PCV) is circled for emphasis.</t>
    </r>
  </si>
  <si>
    <r>
      <t>Source:</t>
    </r>
    <r>
      <rPr>
        <sz val="11"/>
        <color theme="1"/>
        <rFont val="Calibri"/>
        <family val="2"/>
        <scheme val="minor"/>
      </rPr>
      <t xml:space="preserve"> Author calculations using data from Figure 4.3 of World Health Organization, 2019, “Global Vaccine Market Report,” downloaded January 9, 2020 from http://www.who.int/immunization/programmes_systems/procurement/mi4a/platform/module2/2019_GlobalVaccine_Market_ Report.pdf?ua=1.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</si>
</sst>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 #,##0_-;_-* &quot;-&quot;??_-;_-@_-"/>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0"/>
      <name val="MS Sans Serif"/>
      <family val="2"/>
    </font>
    <font>
      <sz val="10"/>
      <name val="Arial"/>
      <family val="2"/>
    </font>
    <font>
      <sz val="8"/>
      <color rgb="FF000000"/>
      <name val="Times New Roman"/>
      <family val="1"/>
    </font>
    <font>
      <i/>
      <sz val="11"/>
      <color theme="1"/>
      <name val="Calibri"/>
      <family val="2"/>
      <scheme val="minor"/>
    </font>
    <font>
      <i/>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6">
    <xf numFmtId="0" fontId="0" fillId="0" borderId="0"/>
    <xf numFmtId="164" fontId="2" fillId="0" borderId="0" applyFont="0" applyFill="0" applyBorder="0" applyAlignment="0" applyProtection="0"/>
    <xf numFmtId="0" fontId="5" fillId="0" borderId="0"/>
    <xf numFmtId="0" fontId="5" fillId="0" borderId="0"/>
    <xf numFmtId="0" fontId="4" fillId="0" borderId="0"/>
    <xf numFmtId="0" fontId="4" fillId="0" borderId="0"/>
  </cellStyleXfs>
  <cellXfs count="30">
    <xf numFmtId="0" fontId="0" fillId="0" borderId="0" xfId="0"/>
    <xf numFmtId="0" fontId="0" fillId="0" borderId="1" xfId="0" applyBorder="1" applyAlignment="1">
      <alignment horizontal="center"/>
    </xf>
    <xf numFmtId="2" fontId="0" fillId="0" borderId="0" xfId="0" applyNumberFormat="1" applyAlignment="1">
      <alignment horizontal="right"/>
    </xf>
    <xf numFmtId="0" fontId="0" fillId="0" borderId="1" xfId="0" applyBorder="1" applyAlignment="1">
      <alignment horizontal="center"/>
    </xf>
    <xf numFmtId="0" fontId="0" fillId="0" borderId="1" xfId="0" applyBorder="1"/>
    <xf numFmtId="0" fontId="0" fillId="0" borderId="1" xfId="0" applyFill="1" applyBorder="1" applyAlignment="1">
      <alignment horizontal="center"/>
    </xf>
    <xf numFmtId="0" fontId="1" fillId="0" borderId="0" xfId="0" applyFont="1"/>
    <xf numFmtId="2" fontId="0" fillId="0" borderId="0" xfId="0" applyNumberFormat="1"/>
    <xf numFmtId="0" fontId="0" fillId="2" borderId="0" xfId="0" applyFill="1"/>
    <xf numFmtId="2" fontId="0" fillId="2" borderId="0" xfId="0" applyNumberFormat="1" applyFill="1"/>
    <xf numFmtId="0" fontId="0" fillId="0" borderId="0"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2" fontId="3" fillId="0" borderId="0" xfId="0" applyNumberFormat="1" applyFont="1" applyAlignment="1">
      <alignment horizontal="right"/>
    </xf>
    <xf numFmtId="0" fontId="3" fillId="0" borderId="0" xfId="0" applyFont="1"/>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left"/>
    </xf>
    <xf numFmtId="165" fontId="2" fillId="0" borderId="0" xfId="1" applyNumberFormat="1" applyFont="1" applyBorder="1" applyAlignment="1">
      <alignment horizontal="center"/>
    </xf>
    <xf numFmtId="3" fontId="0" fillId="0" borderId="0" xfId="0" applyNumberFormat="1" applyBorder="1" applyAlignment="1">
      <alignment horizontal="center"/>
    </xf>
    <xf numFmtId="43" fontId="0" fillId="0" borderId="0" xfId="0" applyNumberFormat="1"/>
    <xf numFmtId="0" fontId="0" fillId="0" borderId="0" xfId="0"/>
    <xf numFmtId="0" fontId="0" fillId="0" borderId="1" xfId="0" applyBorder="1" applyAlignment="1">
      <alignment horizontal="center"/>
    </xf>
    <xf numFmtId="0" fontId="3" fillId="0" borderId="0" xfId="0" applyFont="1" applyAlignment="1">
      <alignment horizontal="left" wrapText="1"/>
    </xf>
    <xf numFmtId="0" fontId="6" fillId="0" borderId="0" xfId="0" applyFont="1" applyAlignment="1">
      <alignment horizontal="justify" vertical="center"/>
    </xf>
    <xf numFmtId="0" fontId="0" fillId="0" borderId="0" xfId="0"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justify" vertical="top"/>
    </xf>
    <xf numFmtId="0" fontId="7" fillId="0" borderId="0" xfId="0" applyFont="1" applyAlignment="1">
      <alignment horizontal="left" vertical="top" wrapText="1"/>
    </xf>
  </cellXfs>
  <cellStyles count="6">
    <cellStyle name="Comma 2" xfId="1" xr:uid="{E259F163-D191-477C-BB84-0B54C3F6BD19}"/>
    <cellStyle name="Normal" xfId="0" builtinId="0"/>
    <cellStyle name="Normal 2" xfId="2" xr:uid="{6AEA4A51-5075-4D3C-BE7F-D124ADCBA79B}"/>
    <cellStyle name="Normal 2 2" xfId="3" xr:uid="{68E0338E-6277-4296-8238-B4706FE104DF}"/>
    <cellStyle name="Normal 3" xfId="4" xr:uid="{E4F18D29-E7EE-4A44-9AA4-37D30E7D0AB9}"/>
    <cellStyle name="Normal 4" xfId="5" xr:uid="{B9CCB001-5CA1-4670-877F-CD82391D4E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rgbClr val="FF0000"/>
              </a:solidFill>
              <a:prstDash val="dash"/>
              <a:round/>
            </a:ln>
            <a:effectLst/>
          </c:spPr>
          <c:marker>
            <c:symbol val="square"/>
            <c:size val="7"/>
            <c:spPr>
              <a:solidFill>
                <a:srgbClr val="FF0000"/>
              </a:solidFill>
              <a:ln w="9525">
                <a:noFill/>
              </a:ln>
              <a:effectLst/>
            </c:spPr>
          </c:marker>
          <c:xVal>
            <c:numRef>
              <c:f>'Fig. 1. PCV Coverage'!$A$4:$A$15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xVal>
          <c:yVal>
            <c:numRef>
              <c:f>'Fig. 1. PCV Coverage'!$B$4:$B$15</c:f>
              <c:numCache>
                <c:formatCode>General</c:formatCode>
                <c:ptCount val="12"/>
                <c:pt idx="0">
                  <c:v>0</c:v>
                </c:pt>
                <c:pt idx="1">
                  <c:v>0.04</c:v>
                </c:pt>
                <c:pt idx="2">
                  <c:v>7.0000000000000007E-2</c:v>
                </c:pt>
                <c:pt idx="3">
                  <c:v>0.11</c:v>
                </c:pt>
                <c:pt idx="4">
                  <c:v>0.16</c:v>
                </c:pt>
                <c:pt idx="5">
                  <c:v>0.2</c:v>
                </c:pt>
                <c:pt idx="6">
                  <c:v>0.26</c:v>
                </c:pt>
                <c:pt idx="7">
                  <c:v>0.32</c:v>
                </c:pt>
                <c:pt idx="8">
                  <c:v>0.38</c:v>
                </c:pt>
                <c:pt idx="9">
                  <c:v>0.43</c:v>
                </c:pt>
                <c:pt idx="10">
                  <c:v>0.45</c:v>
                </c:pt>
                <c:pt idx="11">
                  <c:v>0.47</c:v>
                </c:pt>
              </c:numCache>
            </c:numRef>
          </c:yVal>
          <c:smooth val="0"/>
          <c:extLst>
            <c:ext xmlns:c16="http://schemas.microsoft.com/office/drawing/2014/chart" uri="{C3380CC4-5D6E-409C-BE32-E72D297353CC}">
              <c16:uniqueId val="{00000002-66E8-4AFC-8F01-FA4DDAC54D5A}"/>
            </c:ext>
          </c:extLst>
        </c:ser>
        <c:ser>
          <c:idx val="1"/>
          <c:order val="1"/>
          <c:spPr>
            <a:ln w="19050" cap="rnd">
              <a:solidFill>
                <a:srgbClr val="0070C0"/>
              </a:solidFill>
              <a:round/>
            </a:ln>
            <a:effectLst/>
          </c:spPr>
          <c:marker>
            <c:symbol val="circle"/>
            <c:size val="8"/>
            <c:spPr>
              <a:solidFill>
                <a:srgbClr val="0070C0"/>
              </a:solidFill>
              <a:ln w="9525">
                <a:noFill/>
              </a:ln>
              <a:effectLst/>
            </c:spPr>
          </c:marker>
          <c:xVal>
            <c:numRef>
              <c:f>'Fig. 1. PCV Coverage'!$A$4:$A$15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xVal>
          <c:yVal>
            <c:numRef>
              <c:f>'Fig. 1. PCV Coverage'!$C$4:$C$15</c:f>
              <c:numCache>
                <c:formatCode>General</c:formatCode>
                <c:ptCount val="12"/>
                <c:pt idx="0">
                  <c:v>0</c:v>
                </c:pt>
                <c:pt idx="1">
                  <c:v>0</c:v>
                </c:pt>
                <c:pt idx="2">
                  <c:v>0</c:v>
                </c:pt>
                <c:pt idx="3">
                  <c:v>0.01</c:v>
                </c:pt>
                <c:pt idx="4">
                  <c:v>0.05</c:v>
                </c:pt>
                <c:pt idx="5">
                  <c:v>0.09</c:v>
                </c:pt>
                <c:pt idx="6">
                  <c:v>0.19</c:v>
                </c:pt>
                <c:pt idx="7">
                  <c:v>0.28000000000000003</c:v>
                </c:pt>
                <c:pt idx="8">
                  <c:v>0.37</c:v>
                </c:pt>
                <c:pt idx="9">
                  <c:v>0.43</c:v>
                </c:pt>
                <c:pt idx="10">
                  <c:v>0.45</c:v>
                </c:pt>
                <c:pt idx="11">
                  <c:v>0.48</c:v>
                </c:pt>
              </c:numCache>
            </c:numRef>
          </c:yVal>
          <c:smooth val="0"/>
          <c:extLst>
            <c:ext xmlns:c16="http://schemas.microsoft.com/office/drawing/2014/chart" uri="{C3380CC4-5D6E-409C-BE32-E72D297353CC}">
              <c16:uniqueId val="{00000001-66E8-4AFC-8F01-FA4DDAC54D5A}"/>
            </c:ext>
          </c:extLst>
        </c:ser>
        <c:dLbls>
          <c:showLegendKey val="0"/>
          <c:showVal val="0"/>
          <c:showCatName val="0"/>
          <c:showSerName val="0"/>
          <c:showPercent val="0"/>
          <c:showBubbleSize val="0"/>
        </c:dLbls>
        <c:axId val="870615264"/>
        <c:axId val="870615592"/>
      </c:scatterChart>
      <c:valAx>
        <c:axId val="870615264"/>
        <c:scaling>
          <c:orientation val="minMax"/>
          <c:max val="2018"/>
          <c:min val="2007"/>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Year</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70615592"/>
        <c:crossesAt val="-0.2"/>
        <c:crossBetween val="midCat"/>
        <c:majorUnit val="1"/>
      </c:valAx>
      <c:valAx>
        <c:axId val="870615592"/>
        <c:scaling>
          <c:orientation val="minMax"/>
          <c:max val="0.5"/>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PCV</a:t>
                </a:r>
                <a:r>
                  <a:rPr lang="en-US" sz="1100" baseline="0">
                    <a:solidFill>
                      <a:sysClr val="windowText" lastClr="000000"/>
                    </a:solidFill>
                  </a:rPr>
                  <a:t> Coverage in Region</a:t>
                </a:r>
                <a:endParaRPr lang="en-US" sz="1100">
                  <a:solidFill>
                    <a:sysClr val="windowText" lastClr="000000"/>
                  </a:solidFill>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70615264"/>
        <c:crossesAt val="-0.2"/>
        <c:crossBetween val="midCat"/>
        <c:majorUnit val="0.1"/>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3"/>
          <c:order val="0"/>
          <c:tx>
            <c:v>one</c:v>
          </c:tx>
          <c:spPr>
            <a:ln w="6350" cap="rnd">
              <a:solidFill>
                <a:schemeClr val="tx1"/>
              </a:solidFill>
              <a:round/>
            </a:ln>
            <a:effectLst/>
          </c:spPr>
          <c:marker>
            <c:symbol val="none"/>
          </c:marker>
          <c:xVal>
            <c:numRef>
              <c:f>'Fig. 2. PCV Rota Comparison'!$A$24:$A$36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'Fig. 2. PCV Rota Comparison'!$J$24:$J$36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extLst>
            <c:ext xmlns:c16="http://schemas.microsoft.com/office/drawing/2014/chart" uri="{C3380CC4-5D6E-409C-BE32-E72D297353CC}">
              <c16:uniqueId val="{00000003-5508-429E-BA58-954A42088EE5}"/>
            </c:ext>
          </c:extLst>
        </c:ser>
        <c:ser>
          <c:idx val="1"/>
          <c:order val="1"/>
          <c:tx>
            <c:v>Pneumoccocus</c:v>
          </c:tx>
          <c:spPr>
            <a:ln w="19050" cap="rnd">
              <a:solidFill>
                <a:srgbClr val="0070C0"/>
              </a:solidFill>
              <a:round/>
            </a:ln>
            <a:effectLst/>
          </c:spPr>
          <c:marker>
            <c:symbol val="circle"/>
            <c:size val="8"/>
            <c:spPr>
              <a:solidFill>
                <a:srgbClr val="0070C0"/>
              </a:solidFill>
              <a:ln w="9525">
                <a:noFill/>
              </a:ln>
              <a:effectLst/>
            </c:spPr>
          </c:marker>
          <c:xVal>
            <c:numRef>
              <c:f>'Fig. 2. PCV Rota Comparison'!$A$24:$A$36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'Fig. 2. PCV Rota Comparison'!$H$24:$H$36</c:f>
              <c:numCache>
                <c:formatCode>0.00</c:formatCode>
                <c:ptCount val="13"/>
                <c:pt idx="0">
                  <c:v>0.01</c:v>
                </c:pt>
                <c:pt idx="1">
                  <c:v>0.01</c:v>
                </c:pt>
                <c:pt idx="2">
                  <c:v>9.0909090909090912E-2</c:v>
                </c:pt>
                <c:pt idx="3">
                  <c:v>0.3125</c:v>
                </c:pt>
                <c:pt idx="4">
                  <c:v>0.45</c:v>
                </c:pt>
                <c:pt idx="5">
                  <c:v>0.73076923076923073</c:v>
                </c:pt>
                <c:pt idx="6">
                  <c:v>0.875</c:v>
                </c:pt>
                <c:pt idx="7">
                  <c:v>0.97368421052631582</c:v>
                </c:pt>
                <c:pt idx="8">
                  <c:v>1</c:v>
                </c:pt>
                <c:pt idx="9">
                  <c:v>1</c:v>
                </c:pt>
                <c:pt idx="10">
                  <c:v>1.0212765957446808</c:v>
                </c:pt>
              </c:numCache>
            </c:numRef>
          </c:yVal>
          <c:smooth val="0"/>
          <c:extLst>
            <c:ext xmlns:c16="http://schemas.microsoft.com/office/drawing/2014/chart" uri="{C3380CC4-5D6E-409C-BE32-E72D297353CC}">
              <c16:uniqueId val="{00000001-5508-429E-BA58-954A42088EE5}"/>
            </c:ext>
          </c:extLst>
        </c:ser>
        <c:ser>
          <c:idx val="0"/>
          <c:order val="2"/>
          <c:tx>
            <c:v>Rotavirus</c:v>
          </c:tx>
          <c:spPr>
            <a:ln w="19050" cap="rnd">
              <a:solidFill>
                <a:srgbClr val="FF0000"/>
              </a:solidFill>
              <a:prstDash val="dash"/>
              <a:round/>
            </a:ln>
            <a:effectLst/>
          </c:spPr>
          <c:marker>
            <c:symbol val="square"/>
            <c:size val="7"/>
            <c:spPr>
              <a:solidFill>
                <a:srgbClr val="FF0000"/>
              </a:solidFill>
              <a:ln w="9525">
                <a:noFill/>
              </a:ln>
              <a:effectLst/>
            </c:spPr>
          </c:marker>
          <c:xVal>
            <c:numRef>
              <c:f>'Fig. 2. PCV Rota Comparison'!$A$24:$A$36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'Fig. 2. PCV Rota Comparison'!$D$24:$D$36</c:f>
              <c:numCache>
                <c:formatCode>0.00</c:formatCode>
                <c:ptCount val="13"/>
                <c:pt idx="0">
                  <c:v>0</c:v>
                </c:pt>
                <c:pt idx="1">
                  <c:v>0</c:v>
                </c:pt>
                <c:pt idx="2">
                  <c:v>0</c:v>
                </c:pt>
                <c:pt idx="3">
                  <c:v>0.14285714285714285</c:v>
                </c:pt>
                <c:pt idx="4">
                  <c:v>0.125</c:v>
                </c:pt>
                <c:pt idx="5">
                  <c:v>0.1111111111111111</c:v>
                </c:pt>
                <c:pt idx="6">
                  <c:v>0.27272727272727271</c:v>
                </c:pt>
                <c:pt idx="7">
                  <c:v>0.5</c:v>
                </c:pt>
                <c:pt idx="8">
                  <c:v>0.73684210526315785</c:v>
                </c:pt>
                <c:pt idx="9">
                  <c:v>0.86956521739130432</c:v>
                </c:pt>
                <c:pt idx="10">
                  <c:v>0.92</c:v>
                </c:pt>
                <c:pt idx="11">
                  <c:v>1</c:v>
                </c:pt>
                <c:pt idx="12">
                  <c:v>1.1142857142857143</c:v>
                </c:pt>
              </c:numCache>
            </c:numRef>
          </c:yVal>
          <c:smooth val="0"/>
          <c:extLst>
            <c:ext xmlns:c16="http://schemas.microsoft.com/office/drawing/2014/chart" uri="{C3380CC4-5D6E-409C-BE32-E72D297353CC}">
              <c16:uniqueId val="{00000000-5508-429E-BA58-954A42088EE5}"/>
            </c:ext>
          </c:extLst>
        </c:ser>
        <c:dLbls>
          <c:showLegendKey val="0"/>
          <c:showVal val="0"/>
          <c:showCatName val="0"/>
          <c:showSerName val="0"/>
          <c:showPercent val="0"/>
          <c:showBubbleSize val="0"/>
        </c:dLbls>
        <c:axId val="870615264"/>
        <c:axId val="870615592"/>
      </c:scatterChart>
      <c:valAx>
        <c:axId val="870615264"/>
        <c:scaling>
          <c:orientation val="minMax"/>
          <c:max val="11"/>
          <c:min val="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Years after Vaccine Introduction</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70615592"/>
        <c:crossesAt val="-0.2"/>
        <c:crossBetween val="midCat"/>
        <c:majorUnit val="1"/>
      </c:valAx>
      <c:valAx>
        <c:axId val="870615592"/>
        <c:scaling>
          <c:orientation val="minMax"/>
          <c:max val="1.2"/>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GAVI-Country Coverage ÷ Global Coverage</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70615264"/>
        <c:crossesAt val="-0.2"/>
        <c:crossBetween val="midCat"/>
        <c:majorUnit val="0.2"/>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spPr>
            <a:ln w="25400" cap="rnd">
              <a:noFill/>
              <a:round/>
            </a:ln>
            <a:effectLst/>
          </c:spPr>
          <c:marker>
            <c:symbol val="circle"/>
            <c:size val="6"/>
            <c:spPr>
              <a:solidFill>
                <a:srgbClr val="0070C0"/>
              </a:solidFill>
              <a:ln w="9525">
                <a:noFill/>
              </a:ln>
              <a:effectLst/>
            </c:spPr>
          </c:marker>
          <c:dLbls>
            <c:dLbl>
              <c:idx val="0"/>
              <c:layout>
                <c:manualLayout>
                  <c:x val="-9.1638029782359891E-3"/>
                  <c:y val="5.9301703210573473E-17"/>
                </c:manualLayout>
              </c:layout>
              <c:tx>
                <c:rich>
                  <a:bodyPr/>
                  <a:lstStyle/>
                  <a:p>
                    <a:fld id="{7E10516E-2E34-4E82-A8DD-35C06D71634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C21-4497-91FA-51F8C38D82DA}"/>
                </c:ext>
              </c:extLst>
            </c:dLbl>
            <c:dLbl>
              <c:idx val="1"/>
              <c:layout>
                <c:manualLayout>
                  <c:x val="-4.1237113402061855E-2"/>
                  <c:y val="3.2346757237586933E-2"/>
                </c:manualLayout>
              </c:layout>
              <c:tx>
                <c:rich>
                  <a:bodyPr/>
                  <a:lstStyle/>
                  <a:p>
                    <a:fld id="{3AC1DC25-A30A-427B-81DB-3D7967D1EC8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C21-4497-91FA-51F8C38D82DA}"/>
                </c:ext>
              </c:extLst>
            </c:dLbl>
            <c:dLbl>
              <c:idx val="2"/>
              <c:layout>
                <c:manualLayout>
                  <c:x val="-2.0618556701030948E-2"/>
                  <c:y val="-3.2346757237586961E-2"/>
                </c:manualLayout>
              </c:layout>
              <c:tx>
                <c:rich>
                  <a:bodyPr/>
                  <a:lstStyle/>
                  <a:p>
                    <a:fld id="{7EB0F52D-D590-4BB3-A423-52553DC389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C21-4497-91FA-51F8C38D82DA}"/>
                </c:ext>
              </c:extLst>
            </c:dLbl>
            <c:dLbl>
              <c:idx val="3"/>
              <c:layout>
                <c:manualLayout>
                  <c:x val="-1.3745704467353952E-2"/>
                  <c:y val="1.9408054342552158E-2"/>
                </c:manualLayout>
              </c:layout>
              <c:tx>
                <c:rich>
                  <a:bodyPr/>
                  <a:lstStyle/>
                  <a:p>
                    <a:fld id="{BFE21EBC-2E43-4FEB-875B-F114E75E255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C21-4497-91FA-51F8C38D82DA}"/>
                </c:ext>
              </c:extLst>
            </c:dLbl>
            <c:dLbl>
              <c:idx val="4"/>
              <c:layout>
                <c:manualLayout>
                  <c:x val="-8.7056128293241733E-2"/>
                  <c:y val="3.2346757237586933E-2"/>
                </c:manualLayout>
              </c:layout>
              <c:tx>
                <c:rich>
                  <a:bodyPr/>
                  <a:lstStyle/>
                  <a:p>
                    <a:fld id="{C0A1BCA4-3D19-45E9-AE4A-F957D70B151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C21-4497-91FA-51F8C38D82DA}"/>
                </c:ext>
              </c:extLst>
            </c:dLbl>
            <c:dLbl>
              <c:idx val="5"/>
              <c:layout>
                <c:manualLayout>
                  <c:x val="-1.1454753722794959E-2"/>
                  <c:y val="0"/>
                </c:manualLayout>
              </c:layout>
              <c:tx>
                <c:rich>
                  <a:bodyPr/>
                  <a:lstStyle/>
                  <a:p>
                    <a:fld id="{F015B220-CA93-4E94-9443-2BF4A49BF4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C21-4497-91FA-51F8C38D82DA}"/>
                </c:ext>
              </c:extLst>
            </c:dLbl>
            <c:dLbl>
              <c:idx val="6"/>
              <c:layout>
                <c:manualLayout>
                  <c:x val="-9.1638029782361366E-3"/>
                  <c:y val="0"/>
                </c:manualLayout>
              </c:layout>
              <c:tx>
                <c:rich>
                  <a:bodyPr/>
                  <a:lstStyle/>
                  <a:p>
                    <a:fld id="{45EB1DAB-4A52-4A66-8D3F-CA8C776A6F0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C21-4497-91FA-51F8C38D82DA}"/>
                </c:ext>
              </c:extLst>
            </c:dLbl>
            <c:dLbl>
              <c:idx val="7"/>
              <c:layout>
                <c:manualLayout>
                  <c:x val="-9.1638029782359683E-3"/>
                  <c:y val="0"/>
                </c:manualLayout>
              </c:layout>
              <c:tx>
                <c:rich>
                  <a:bodyPr/>
                  <a:lstStyle/>
                  <a:p>
                    <a:fld id="{25D3E6BE-9FE7-4A31-AE9C-28650E27A06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C21-4497-91FA-51F8C38D82DA}"/>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21-4497-91FA-51F8C38D82DA}"/>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21-4497-91FA-51F8C38D82DA}"/>
                </c:ext>
              </c:extLst>
            </c:dLbl>
            <c:dLbl>
              <c:idx val="10"/>
              <c:layout>
                <c:manualLayout>
                  <c:x val="-1.1454753722795044E-2"/>
                  <c:y val="0"/>
                </c:manualLayout>
              </c:layout>
              <c:tx>
                <c:rich>
                  <a:bodyPr/>
                  <a:lstStyle/>
                  <a:p>
                    <a:fld id="{C71E6D43-CCC3-426E-A311-BE5251EA3CB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C21-4497-91FA-51F8C38D82DA}"/>
                </c:ext>
              </c:extLst>
            </c:dLbl>
            <c:dLbl>
              <c:idx val="11"/>
              <c:layout>
                <c:manualLayout>
                  <c:x val="-1.1454753722795002E-2"/>
                  <c:y val="0"/>
                </c:manualLayout>
              </c:layout>
              <c:tx>
                <c:rich>
                  <a:bodyPr/>
                  <a:lstStyle/>
                  <a:p>
                    <a:fld id="{537F51BA-FC04-4932-8D93-250BA4CE4BA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C21-4497-91FA-51F8C38D82DA}"/>
                </c:ext>
              </c:extLst>
            </c:dLbl>
            <c:dLbl>
              <c:idx val="12"/>
              <c:layout>
                <c:manualLayout>
                  <c:x val="-9.1638029782359683E-3"/>
                  <c:y val="0"/>
                </c:manualLayout>
              </c:layout>
              <c:tx>
                <c:rich>
                  <a:bodyPr/>
                  <a:lstStyle/>
                  <a:p>
                    <a:fld id="{F212B7EC-9F62-461E-81E0-788B55196C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C21-4497-91FA-51F8C38D82DA}"/>
                </c:ext>
              </c:extLst>
            </c:dLbl>
            <c:dLbl>
              <c:idx val="13"/>
              <c:layout>
                <c:manualLayout>
                  <c:x val="-9.1638029782359683E-3"/>
                  <c:y val="0"/>
                </c:manualLayout>
              </c:layout>
              <c:tx>
                <c:rich>
                  <a:bodyPr/>
                  <a:lstStyle/>
                  <a:p>
                    <a:fld id="{3AF14548-FA98-4924-8D28-DEFFD21F33E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C21-4497-91FA-51F8C38D82DA}"/>
                </c:ext>
              </c:extLst>
            </c:dLbl>
            <c:dLbl>
              <c:idx val="14"/>
              <c:layout>
                <c:manualLayout>
                  <c:x val="-1.1454753722794959E-2"/>
                  <c:y val="0"/>
                </c:manualLayout>
              </c:layout>
              <c:tx>
                <c:rich>
                  <a:bodyPr/>
                  <a:lstStyle/>
                  <a:p>
                    <a:fld id="{165A5278-8FE5-4CE3-9B59-F18A9ACFDA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C21-4497-91FA-51F8C38D82DA}"/>
                </c:ext>
              </c:extLst>
            </c:dLbl>
            <c:dLbl>
              <c:idx val="15"/>
              <c:layout>
                <c:manualLayout>
                  <c:x val="-1.1454753722794982E-2"/>
                  <c:y val="-1.2938702895034781E-2"/>
                </c:manualLayout>
              </c:layout>
              <c:tx>
                <c:rich>
                  <a:bodyPr/>
                  <a:lstStyle/>
                  <a:p>
                    <a:fld id="{D588143D-CA34-4835-B763-8BBA563665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C21-4497-91FA-51F8C38D82DA}"/>
                </c:ext>
              </c:extLst>
            </c:dLbl>
            <c:dLbl>
              <c:idx val="16"/>
              <c:layout>
                <c:manualLayout>
                  <c:x val="-1.8327605956471937E-2"/>
                  <c:y val="-2.5877405790069665E-2"/>
                </c:manualLayout>
              </c:layout>
              <c:tx>
                <c:rich>
                  <a:bodyPr/>
                  <a:lstStyle/>
                  <a:p>
                    <a:fld id="{8A216B76-BEB8-4B7A-99C3-B91381F7936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7C21-4497-91FA-51F8C38D82DA}"/>
                </c:ext>
              </c:extLst>
            </c:dLbl>
            <c:dLbl>
              <c:idx val="17"/>
              <c:layout>
                <c:manualLayout>
                  <c:x val="-1.1454753722794959E-2"/>
                  <c:y val="0"/>
                </c:manualLayout>
              </c:layout>
              <c:tx>
                <c:rich>
                  <a:bodyPr/>
                  <a:lstStyle/>
                  <a:p>
                    <a:fld id="{93A3BA8F-BE48-4A63-B67C-3C95F5E22A2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7C21-4497-91FA-51F8C38D82D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3. GAVI Price Comparison'!$D$4:$D$21</c:f>
              <c:numCache>
                <c:formatCode>0.00</c:formatCode>
                <c:ptCount val="18"/>
                <c:pt idx="0">
                  <c:v>0.11</c:v>
                </c:pt>
                <c:pt idx="1">
                  <c:v>0.14000000000000001</c:v>
                </c:pt>
                <c:pt idx="2">
                  <c:v>0.16</c:v>
                </c:pt>
                <c:pt idx="3">
                  <c:v>0.22</c:v>
                </c:pt>
                <c:pt idx="4">
                  <c:v>0.87</c:v>
                </c:pt>
                <c:pt idx="5">
                  <c:v>0.27</c:v>
                </c:pt>
                <c:pt idx="6">
                  <c:v>4.55</c:v>
                </c:pt>
                <c:pt idx="7">
                  <c:v>1.68</c:v>
                </c:pt>
                <c:pt idx="8">
                  <c:v>0.41</c:v>
                </c:pt>
                <c:pt idx="9">
                  <c:v>0.31</c:v>
                </c:pt>
                <c:pt idx="10">
                  <c:v>2.5</c:v>
                </c:pt>
                <c:pt idx="11">
                  <c:v>0.73</c:v>
                </c:pt>
                <c:pt idx="12">
                  <c:v>1.6</c:v>
                </c:pt>
                <c:pt idx="13">
                  <c:v>3.09</c:v>
                </c:pt>
                <c:pt idx="14">
                  <c:v>3.5750000000000002</c:v>
                </c:pt>
                <c:pt idx="15">
                  <c:v>0.12</c:v>
                </c:pt>
                <c:pt idx="16">
                  <c:v>0.09</c:v>
                </c:pt>
                <c:pt idx="17">
                  <c:v>1.1499999999999999</c:v>
                </c:pt>
              </c:numCache>
            </c:numRef>
          </c:xVal>
          <c:yVal>
            <c:numRef>
              <c:f>'Fig. 3. GAVI Price Comparison'!$J$4:$J$21</c:f>
              <c:numCache>
                <c:formatCode>0.00</c:formatCode>
                <c:ptCount val="18"/>
                <c:pt idx="0">
                  <c:v>0.52380952380952384</c:v>
                </c:pt>
                <c:pt idx="1">
                  <c:v>0.93333333333333346</c:v>
                </c:pt>
                <c:pt idx="2">
                  <c:v>0.94117647058823528</c:v>
                </c:pt>
                <c:pt idx="3">
                  <c:v>1.2941176470588234</c:v>
                </c:pt>
                <c:pt idx="4">
                  <c:v>0.80555555555555547</c:v>
                </c:pt>
                <c:pt idx="5">
                  <c:v>1.1250000000000002</c:v>
                </c:pt>
                <c:pt idx="6">
                  <c:v>0.50331858407079644</c:v>
                </c:pt>
                <c:pt idx="7">
                  <c:v>0.46027397260273972</c:v>
                </c:pt>
                <c:pt idx="10">
                  <c:v>0.76687116564417179</c:v>
                </c:pt>
                <c:pt idx="11">
                  <c:v>0.51048951048951052</c:v>
                </c:pt>
                <c:pt idx="12">
                  <c:v>0.86486486486486491</c:v>
                </c:pt>
                <c:pt idx="13">
                  <c:v>0.22587719298245612</c:v>
                </c:pt>
                <c:pt idx="14">
                  <c:v>1.1000000000000001</c:v>
                </c:pt>
                <c:pt idx="15">
                  <c:v>1.3333333333333333</c:v>
                </c:pt>
                <c:pt idx="16">
                  <c:v>0</c:v>
                </c:pt>
                <c:pt idx="17">
                  <c:v>0.85185185185185175</c:v>
                </c:pt>
              </c:numCache>
            </c:numRef>
          </c:yVal>
          <c:smooth val="0"/>
          <c:extLst>
            <c:ext xmlns:c15="http://schemas.microsoft.com/office/drawing/2012/chart" uri="{02D57815-91ED-43cb-92C2-25804820EDAC}">
              <c15:datalabelsRange>
                <c15:f>'Fig. 3. GAVI Price Comparison'!$A$4:$A$21</c15:f>
                <c15:dlblRangeCache>
                  <c:ptCount val="18"/>
                  <c:pt idx="0">
                    <c:v>BCG</c:v>
                  </c:pt>
                  <c:pt idx="1">
                    <c:v>bOPV</c:v>
                  </c:pt>
                  <c:pt idx="2">
                    <c:v>DT</c:v>
                  </c:pt>
                  <c:pt idx="3">
                    <c:v>DTwP</c:v>
                  </c:pt>
                  <c:pt idx="4">
                    <c:v>DTwP-HepB-Hib</c:v>
                  </c:pt>
                  <c:pt idx="5">
                    <c:v>HepB</c:v>
                  </c:pt>
                  <c:pt idx="6">
                    <c:v>HPV</c:v>
                  </c:pt>
                  <c:pt idx="7">
                    <c:v>IPV</c:v>
                  </c:pt>
                  <c:pt idx="8">
                    <c:v>JE</c:v>
                  </c:pt>
                  <c:pt idx="9">
                    <c:v>Measles</c:v>
                  </c:pt>
                  <c:pt idx="10">
                    <c:v>MMR</c:v>
                  </c:pt>
                  <c:pt idx="11">
                    <c:v>MR</c:v>
                  </c:pt>
                  <c:pt idx="12">
                    <c:v>OCV</c:v>
                  </c:pt>
                  <c:pt idx="13">
                    <c:v>PCV</c:v>
                  </c:pt>
                  <c:pt idx="14">
                    <c:v>Rota</c:v>
                  </c:pt>
                  <c:pt idx="15">
                    <c:v>Td</c:v>
                  </c:pt>
                  <c:pt idx="16">
                    <c:v>TT</c:v>
                  </c:pt>
                  <c:pt idx="17">
                    <c:v>YF</c:v>
                  </c:pt>
                </c15:dlblRangeCache>
              </c15:datalabelsRange>
            </c:ext>
            <c:ext xmlns:c16="http://schemas.microsoft.com/office/drawing/2014/chart" uri="{C3380CC4-5D6E-409C-BE32-E72D297353CC}">
              <c16:uniqueId val="{00000001-7C21-4497-91FA-51F8C38D82DA}"/>
            </c:ext>
          </c:extLst>
        </c:ser>
        <c:dLbls>
          <c:showLegendKey val="0"/>
          <c:showVal val="0"/>
          <c:showCatName val="0"/>
          <c:showSerName val="0"/>
          <c:showPercent val="0"/>
          <c:showBubbleSize val="0"/>
        </c:dLbls>
        <c:axId val="870615264"/>
        <c:axId val="870615592"/>
      </c:scatterChart>
      <c:valAx>
        <c:axId val="87061526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GAVI Price per Dose</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quot;$&quot;#,##0"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70615592"/>
        <c:crossesAt val="-0.2"/>
        <c:crossBetween val="midCat"/>
        <c:majorUnit val="1"/>
      </c:valAx>
      <c:valAx>
        <c:axId val="8706155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GAVI Price ÷ PAHO Price</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70615264"/>
        <c:crossesAt val="-0.2"/>
        <c:crossBetween val="midCat"/>
        <c:majorUnit val="0.2"/>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spPr>
            <a:ln w="25400" cap="rnd">
              <a:noFill/>
              <a:round/>
            </a:ln>
            <a:effectLst/>
          </c:spPr>
          <c:marker>
            <c:symbol val="circle"/>
            <c:size val="6"/>
            <c:spPr>
              <a:solidFill>
                <a:srgbClr val="0070C0"/>
              </a:solidFill>
              <a:ln w="9525">
                <a:noFill/>
              </a:ln>
              <a:effectLst/>
            </c:spPr>
          </c:marker>
          <c:dLbls>
            <c:dLbl>
              <c:idx val="0"/>
              <c:layout>
                <c:manualLayout>
                  <c:x val="-4.1237113402061855E-2"/>
                  <c:y val="2.9112081513828238E-2"/>
                </c:manualLayout>
              </c:layout>
              <c:tx>
                <c:rich>
                  <a:bodyPr/>
                  <a:lstStyle/>
                  <a:p>
                    <a:fld id="{46758ABE-B062-4172-8B3B-3F41CC5F5B0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C76-4833-A7DE-1F5991E3C733}"/>
                </c:ext>
              </c:extLst>
            </c:dLbl>
            <c:dLbl>
              <c:idx val="1"/>
              <c:layout>
                <c:manualLayout>
                  <c:x val="-2.0618556701030927E-2"/>
                  <c:y val="-2.9112081513828238E-2"/>
                </c:manualLayout>
              </c:layout>
              <c:tx>
                <c:rich>
                  <a:bodyPr/>
                  <a:lstStyle/>
                  <a:p>
                    <a:fld id="{41BB9299-942C-40E3-A371-AF7BC054D9A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C76-4833-A7DE-1F5991E3C733}"/>
                </c:ext>
              </c:extLst>
            </c:dLbl>
            <c:dLbl>
              <c:idx val="2"/>
              <c:layout>
                <c:manualLayout>
                  <c:x val="-1.1454753722794959E-2"/>
                  <c:y val="-9.7040271712760199E-3"/>
                </c:manualLayout>
              </c:layout>
              <c:tx>
                <c:rich>
                  <a:bodyPr/>
                  <a:lstStyle/>
                  <a:p>
                    <a:fld id="{CD12E08C-AA4B-43C8-898A-BC2D6ED060E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C76-4833-A7DE-1F5991E3C733}"/>
                </c:ext>
              </c:extLst>
            </c:dLbl>
            <c:dLbl>
              <c:idx val="3"/>
              <c:layout>
                <c:manualLayout>
                  <c:x val="-1.1454753722794959E-2"/>
                  <c:y val="0"/>
                </c:manualLayout>
              </c:layout>
              <c:tx>
                <c:rich>
                  <a:bodyPr/>
                  <a:lstStyle/>
                  <a:p>
                    <a:fld id="{E304C20A-AECB-4803-A478-851487DB671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C76-4833-A7DE-1F5991E3C733}"/>
                </c:ext>
              </c:extLst>
            </c:dLbl>
            <c:dLbl>
              <c:idx val="4"/>
              <c:layout>
                <c:manualLayout>
                  <c:x val="-6.8728522336769758E-3"/>
                  <c:y val="0"/>
                </c:manualLayout>
              </c:layout>
              <c:tx>
                <c:rich>
                  <a:bodyPr/>
                  <a:lstStyle/>
                  <a:p>
                    <a:fld id="{79F7FB1F-6816-4763-B56C-6B306AC0951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C76-4833-A7DE-1F5991E3C733}"/>
                </c:ext>
              </c:extLst>
            </c:dLbl>
            <c:dLbl>
              <c:idx val="5"/>
              <c:layout>
                <c:manualLayout>
                  <c:x val="-9.1638029782359891E-3"/>
                  <c:y val="0"/>
                </c:manualLayout>
              </c:layout>
              <c:tx>
                <c:rich>
                  <a:bodyPr/>
                  <a:lstStyle/>
                  <a:p>
                    <a:fld id="{FC361988-19AF-48E9-BEA4-747A29F3AA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C76-4833-A7DE-1F5991E3C733}"/>
                </c:ext>
              </c:extLst>
            </c:dLbl>
            <c:dLbl>
              <c:idx val="6"/>
              <c:layout>
                <c:manualLayout>
                  <c:x val="-1.1454753722794959E-2"/>
                  <c:y val="0"/>
                </c:manualLayout>
              </c:layout>
              <c:tx>
                <c:rich>
                  <a:bodyPr/>
                  <a:lstStyle/>
                  <a:p>
                    <a:fld id="{CBD85A94-87B5-4F47-B9FB-BC8E83DC001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C76-4833-A7DE-1F5991E3C733}"/>
                </c:ext>
              </c:extLst>
            </c:dLbl>
            <c:dLbl>
              <c:idx val="7"/>
              <c:layout>
                <c:manualLayout>
                  <c:x val="-9.1638029782359683E-3"/>
                  <c:y val="0"/>
                </c:manualLayout>
              </c:layout>
              <c:tx>
                <c:rich>
                  <a:bodyPr/>
                  <a:lstStyle/>
                  <a:p>
                    <a:fld id="{6696A01C-8640-4368-AC65-5DCCFE0E695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C76-4833-A7DE-1F5991E3C733}"/>
                </c:ext>
              </c:extLst>
            </c:dLbl>
            <c:dLbl>
              <c:idx val="8"/>
              <c:layout>
                <c:manualLayout>
                  <c:x val="-9.1638029782359683E-3"/>
                  <c:y val="-3.2346757237586934E-3"/>
                </c:manualLayout>
              </c:layout>
              <c:tx>
                <c:rich>
                  <a:bodyPr/>
                  <a:lstStyle/>
                  <a:p>
                    <a:fld id="{E95A348E-E01F-4745-81CF-2DFA164DAD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C76-4833-A7DE-1F5991E3C733}"/>
                </c:ext>
              </c:extLst>
            </c:dLbl>
            <c:dLbl>
              <c:idx val="9"/>
              <c:layout>
                <c:manualLayout>
                  <c:x val="-9.1638029782359683E-3"/>
                  <c:y val="0"/>
                </c:manualLayout>
              </c:layout>
              <c:tx>
                <c:rich>
                  <a:bodyPr/>
                  <a:lstStyle/>
                  <a:p>
                    <a:fld id="{F001CBC4-3B5B-4209-84FC-947E480836B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C76-4833-A7DE-1F5991E3C733}"/>
                </c:ext>
              </c:extLst>
            </c:dLbl>
            <c:dLbl>
              <c:idx val="10"/>
              <c:layout>
                <c:manualLayout>
                  <c:x val="-9.1638029782360516E-3"/>
                  <c:y val="0"/>
                </c:manualLayout>
              </c:layout>
              <c:tx>
                <c:rich>
                  <a:bodyPr/>
                  <a:lstStyle/>
                  <a:p>
                    <a:fld id="{45832D26-BDF5-4452-97D3-FE336F53B8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C76-4833-A7DE-1F5991E3C733}"/>
                </c:ext>
              </c:extLst>
            </c:dLbl>
            <c:dLbl>
              <c:idx val="11"/>
              <c:layout>
                <c:manualLayout>
                  <c:x val="-1.1454753722795002E-2"/>
                  <c:y val="0"/>
                </c:manualLayout>
              </c:layout>
              <c:tx>
                <c:rich>
                  <a:bodyPr/>
                  <a:lstStyle/>
                  <a:p>
                    <a:fld id="{6ED45D9C-F6F0-4414-88ED-AE98C90EADE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C76-4833-A7DE-1F5991E3C733}"/>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76-4833-A7DE-1F5991E3C733}"/>
                </c:ext>
              </c:extLst>
            </c:dLbl>
            <c:dLbl>
              <c:idx val="13"/>
              <c:layout>
                <c:manualLayout>
                  <c:x val="-9.1638029782359683E-3"/>
                  <c:y val="0"/>
                </c:manualLayout>
              </c:layout>
              <c:tx>
                <c:rich>
                  <a:bodyPr/>
                  <a:lstStyle/>
                  <a:p>
                    <a:fld id="{9F0D03C4-9671-4C1D-8D8B-983F6D88E9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C76-4833-A7DE-1F5991E3C733}"/>
                </c:ext>
              </c:extLst>
            </c:dLbl>
            <c:dLbl>
              <c:idx val="14"/>
              <c:layout>
                <c:manualLayout>
                  <c:x val="-1.1454753722794959E-2"/>
                  <c:y val="0"/>
                </c:manualLayout>
              </c:layout>
              <c:tx>
                <c:rich>
                  <a:bodyPr/>
                  <a:lstStyle/>
                  <a:p>
                    <a:fld id="{B0FB2C73-1A64-4C5D-AA7C-ED2634A265E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C76-4833-A7DE-1F5991E3C733}"/>
                </c:ext>
              </c:extLst>
            </c:dLbl>
            <c:dLbl>
              <c:idx val="15"/>
              <c:layout>
                <c:manualLayout>
                  <c:x val="-3.4364261168384883E-2"/>
                  <c:y val="2.5877405790069547E-2"/>
                </c:manualLayout>
              </c:layout>
              <c:tx>
                <c:rich>
                  <a:bodyPr/>
                  <a:lstStyle/>
                  <a:p>
                    <a:fld id="{5CC2E301-5E40-466C-96D9-31D5655AA2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C76-4833-A7DE-1F5991E3C733}"/>
                </c:ext>
              </c:extLst>
            </c:dLbl>
            <c:dLbl>
              <c:idx val="16"/>
              <c:layout>
                <c:manualLayout>
                  <c:x val="-9.1638029782359891E-3"/>
                  <c:y val="3.2346757237586934E-3"/>
                </c:manualLayout>
              </c:layout>
              <c:tx>
                <c:rich>
                  <a:bodyPr/>
                  <a:lstStyle/>
                  <a:p>
                    <a:fld id="{524F5783-6B20-4A2A-B3B6-EA7BC7CD4EA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C76-4833-A7DE-1F5991E3C733}"/>
                </c:ext>
              </c:extLst>
            </c:dLbl>
            <c:dLbl>
              <c:idx val="17"/>
              <c:layout>
                <c:manualLayout>
                  <c:x val="-9.1638029782359683E-3"/>
                  <c:y val="-1.1860340642114695E-16"/>
                </c:manualLayout>
              </c:layout>
              <c:tx>
                <c:rich>
                  <a:bodyPr/>
                  <a:lstStyle/>
                  <a:p>
                    <a:fld id="{A9737785-8313-4D01-BFF9-E8023FCEA9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FC76-4833-A7DE-1F5991E3C73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 3. GAVI Price Comparison'!$D$4:$D$21</c:f>
              <c:numCache>
                <c:formatCode>0.00</c:formatCode>
                <c:ptCount val="18"/>
                <c:pt idx="0">
                  <c:v>0.11</c:v>
                </c:pt>
                <c:pt idx="1">
                  <c:v>0.14000000000000001</c:v>
                </c:pt>
                <c:pt idx="2">
                  <c:v>0.16</c:v>
                </c:pt>
                <c:pt idx="3">
                  <c:v>0.22</c:v>
                </c:pt>
                <c:pt idx="4">
                  <c:v>0.87</c:v>
                </c:pt>
                <c:pt idx="5">
                  <c:v>0.27</c:v>
                </c:pt>
                <c:pt idx="6">
                  <c:v>4.55</c:v>
                </c:pt>
                <c:pt idx="7">
                  <c:v>1.68</c:v>
                </c:pt>
                <c:pt idx="8">
                  <c:v>0.41</c:v>
                </c:pt>
                <c:pt idx="9">
                  <c:v>0.31</c:v>
                </c:pt>
                <c:pt idx="10">
                  <c:v>2.5</c:v>
                </c:pt>
                <c:pt idx="11">
                  <c:v>0.73</c:v>
                </c:pt>
                <c:pt idx="12">
                  <c:v>1.6</c:v>
                </c:pt>
                <c:pt idx="13">
                  <c:v>3.09</c:v>
                </c:pt>
                <c:pt idx="14">
                  <c:v>3.5750000000000002</c:v>
                </c:pt>
                <c:pt idx="15">
                  <c:v>0.12</c:v>
                </c:pt>
                <c:pt idx="16">
                  <c:v>0.09</c:v>
                </c:pt>
                <c:pt idx="17">
                  <c:v>1.1499999999999999</c:v>
                </c:pt>
              </c:numCache>
            </c:numRef>
          </c:xVal>
          <c:yVal>
            <c:numRef>
              <c:f>'Fig. 3. GAVI Price Comparison'!$K$4:$K$21</c:f>
              <c:numCache>
                <c:formatCode>0.00</c:formatCode>
                <c:ptCount val="18"/>
                <c:pt idx="0">
                  <c:v>0.54999999999999993</c:v>
                </c:pt>
                <c:pt idx="1">
                  <c:v>0.63636363636363646</c:v>
                </c:pt>
                <c:pt idx="2">
                  <c:v>0.45714285714285718</c:v>
                </c:pt>
                <c:pt idx="3">
                  <c:v>1</c:v>
                </c:pt>
                <c:pt idx="4">
                  <c:v>0.72499999999999998</c:v>
                </c:pt>
                <c:pt idx="5">
                  <c:v>0.19285714285714289</c:v>
                </c:pt>
                <c:pt idx="6">
                  <c:v>0.39257981018119065</c:v>
                </c:pt>
                <c:pt idx="7">
                  <c:v>0.33667334669338672</c:v>
                </c:pt>
                <c:pt idx="8">
                  <c:v>0.53947368421052633</c:v>
                </c:pt>
                <c:pt idx="9">
                  <c:v>0.34444444444444444</c:v>
                </c:pt>
                <c:pt idx="10">
                  <c:v>0.44247787610619466</c:v>
                </c:pt>
                <c:pt idx="11">
                  <c:v>0.84883720930232553</c:v>
                </c:pt>
                <c:pt idx="13">
                  <c:v>0.13576449912126537</c:v>
                </c:pt>
                <c:pt idx="14">
                  <c:v>0.37991498405951118</c:v>
                </c:pt>
                <c:pt idx="15">
                  <c:v>0.44444444444444442</c:v>
                </c:pt>
                <c:pt idx="16">
                  <c:v>0.28125</c:v>
                </c:pt>
                <c:pt idx="17">
                  <c:v>6.0718057022175281E-2</c:v>
                </c:pt>
              </c:numCache>
            </c:numRef>
          </c:yVal>
          <c:smooth val="0"/>
          <c:extLst>
            <c:ext xmlns:c15="http://schemas.microsoft.com/office/drawing/2012/chart" uri="{02D57815-91ED-43cb-92C2-25804820EDAC}">
              <c15:datalabelsRange>
                <c15:f>'Fig. 3. GAVI Price Comparison'!$A$4:$A$21</c15:f>
                <c15:dlblRangeCache>
                  <c:ptCount val="18"/>
                  <c:pt idx="0">
                    <c:v>BCG</c:v>
                  </c:pt>
                  <c:pt idx="1">
                    <c:v>bOPV</c:v>
                  </c:pt>
                  <c:pt idx="2">
                    <c:v>DT</c:v>
                  </c:pt>
                  <c:pt idx="3">
                    <c:v>DTwP</c:v>
                  </c:pt>
                  <c:pt idx="4">
                    <c:v>DTwP-HepB-Hib</c:v>
                  </c:pt>
                  <c:pt idx="5">
                    <c:v>HepB</c:v>
                  </c:pt>
                  <c:pt idx="6">
                    <c:v>HPV</c:v>
                  </c:pt>
                  <c:pt idx="7">
                    <c:v>IPV</c:v>
                  </c:pt>
                  <c:pt idx="8">
                    <c:v>JE</c:v>
                  </c:pt>
                  <c:pt idx="9">
                    <c:v>Measles</c:v>
                  </c:pt>
                  <c:pt idx="10">
                    <c:v>MMR</c:v>
                  </c:pt>
                  <c:pt idx="11">
                    <c:v>MR</c:v>
                  </c:pt>
                  <c:pt idx="12">
                    <c:v>OCV</c:v>
                  </c:pt>
                  <c:pt idx="13">
                    <c:v>PCV</c:v>
                  </c:pt>
                  <c:pt idx="14">
                    <c:v>Rota</c:v>
                  </c:pt>
                  <c:pt idx="15">
                    <c:v>Td</c:v>
                  </c:pt>
                  <c:pt idx="16">
                    <c:v>TT</c:v>
                  </c:pt>
                  <c:pt idx="17">
                    <c:v>YF</c:v>
                  </c:pt>
                </c15:dlblRangeCache>
              </c15:datalabelsRange>
            </c:ext>
            <c:ext xmlns:c16="http://schemas.microsoft.com/office/drawing/2014/chart" uri="{C3380CC4-5D6E-409C-BE32-E72D297353CC}">
              <c16:uniqueId val="{00000012-FC76-4833-A7DE-1F5991E3C733}"/>
            </c:ext>
          </c:extLst>
        </c:ser>
        <c:dLbls>
          <c:showLegendKey val="0"/>
          <c:showVal val="0"/>
          <c:showCatName val="0"/>
          <c:showSerName val="0"/>
          <c:showPercent val="0"/>
          <c:showBubbleSize val="0"/>
        </c:dLbls>
        <c:axId val="870615264"/>
        <c:axId val="870615592"/>
      </c:scatterChart>
      <c:valAx>
        <c:axId val="87061526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GAVI Price per Dose</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quot;$&quot;#,##0"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70615592"/>
        <c:crossesAt val="-0.2"/>
        <c:crossBetween val="midCat"/>
        <c:majorUnit val="1"/>
      </c:valAx>
      <c:valAx>
        <c:axId val="870615592"/>
        <c:scaling>
          <c:orientation val="minMax"/>
          <c:max val="1.4"/>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GAVI Price ÷ Median MIC Price</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70615264"/>
        <c:crossesAt val="-0.2"/>
        <c:crossBetween val="midCat"/>
        <c:majorUnit val="0.2"/>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476250</xdr:colOff>
      <xdr:row>1</xdr:row>
      <xdr:rowOff>19049</xdr:rowOff>
    </xdr:from>
    <xdr:to>
      <xdr:col>13</xdr:col>
      <xdr:colOff>533400</xdr:colOff>
      <xdr:row>22</xdr:row>
      <xdr:rowOff>104774</xdr:rowOff>
    </xdr:to>
    <xdr:graphicFrame macro="">
      <xdr:nvGraphicFramePr>
        <xdr:cNvPr id="2" name="Chart 1">
          <a:extLst>
            <a:ext uri="{FF2B5EF4-FFF2-40B4-BE49-F238E27FC236}">
              <a16:creationId xmlns:a16="http://schemas.microsoft.com/office/drawing/2014/main" id="{B5A43DDD-BB95-4AAF-B48B-C88F1D1E4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381000</xdr:colOff>
      <xdr:row>4</xdr:row>
      <xdr:rowOff>66674</xdr:rowOff>
    </xdr:from>
    <xdr:to>
      <xdr:col>19</xdr:col>
      <xdr:colOff>438150</xdr:colOff>
      <xdr:row>25</xdr:row>
      <xdr:rowOff>152399</xdr:rowOff>
    </xdr:to>
    <xdr:graphicFrame macro="">
      <xdr:nvGraphicFramePr>
        <xdr:cNvPr id="4" name="Chart 3">
          <a:extLst>
            <a:ext uri="{FF2B5EF4-FFF2-40B4-BE49-F238E27FC236}">
              <a16:creationId xmlns:a16="http://schemas.microsoft.com/office/drawing/2014/main" id="{07FEA6C1-A061-4197-867E-97B5940036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361950</xdr:colOff>
      <xdr:row>2</xdr:row>
      <xdr:rowOff>219075</xdr:rowOff>
    </xdr:from>
    <xdr:to>
      <xdr:col>23</xdr:col>
      <xdr:colOff>419100</xdr:colOff>
      <xdr:row>21</xdr:row>
      <xdr:rowOff>114300</xdr:rowOff>
    </xdr:to>
    <xdr:graphicFrame macro="">
      <xdr:nvGraphicFramePr>
        <xdr:cNvPr id="3" name="Chart 2">
          <a:extLst>
            <a:ext uri="{FF2B5EF4-FFF2-40B4-BE49-F238E27FC236}">
              <a16:creationId xmlns:a16="http://schemas.microsoft.com/office/drawing/2014/main" id="{EC4D009E-F813-4B47-92F3-9B6B89C09C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409575</xdr:colOff>
      <xdr:row>2</xdr:row>
      <xdr:rowOff>219075</xdr:rowOff>
    </xdr:from>
    <xdr:to>
      <xdr:col>33</xdr:col>
      <xdr:colOff>466725</xdr:colOff>
      <xdr:row>21</xdr:row>
      <xdr:rowOff>114300</xdr:rowOff>
    </xdr:to>
    <xdr:graphicFrame macro="">
      <xdr:nvGraphicFramePr>
        <xdr:cNvPr id="4" name="Chart 3">
          <a:extLst>
            <a:ext uri="{FF2B5EF4-FFF2-40B4-BE49-F238E27FC236}">
              <a16:creationId xmlns:a16="http://schemas.microsoft.com/office/drawing/2014/main" id="{932BB4C6-B657-4F4D-9FB6-1BB0932918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56E8E-0EEC-4906-A0CB-159C285CA34A}">
  <dimension ref="A1:N28"/>
  <sheetViews>
    <sheetView workbookViewId="0">
      <selection activeCell="D29" sqref="D29"/>
    </sheetView>
  </sheetViews>
  <sheetFormatPr defaultRowHeight="15" x14ac:dyDescent="0.25"/>
  <sheetData>
    <row r="1" spans="1:3" x14ac:dyDescent="0.25">
      <c r="B1" s="23" t="s">
        <v>1</v>
      </c>
      <c r="C1" s="23"/>
    </row>
    <row r="2" spans="1:3" x14ac:dyDescent="0.25">
      <c r="A2" s="4" t="s">
        <v>4</v>
      </c>
      <c r="B2" s="11" t="s">
        <v>3</v>
      </c>
      <c r="C2" s="11" t="s">
        <v>2</v>
      </c>
    </row>
    <row r="3" spans="1:3" x14ac:dyDescent="0.25">
      <c r="A3">
        <v>2006</v>
      </c>
      <c r="B3">
        <v>0</v>
      </c>
      <c r="C3">
        <v>0</v>
      </c>
    </row>
    <row r="4" spans="1:3" x14ac:dyDescent="0.25">
      <c r="A4">
        <v>2007</v>
      </c>
      <c r="B4">
        <v>0</v>
      </c>
      <c r="C4">
        <v>0</v>
      </c>
    </row>
    <row r="5" spans="1:3" x14ac:dyDescent="0.25">
      <c r="A5">
        <v>2008</v>
      </c>
      <c r="B5">
        <v>0.04</v>
      </c>
      <c r="C5">
        <v>0</v>
      </c>
    </row>
    <row r="6" spans="1:3" x14ac:dyDescent="0.25">
      <c r="A6">
        <v>2009</v>
      </c>
      <c r="B6">
        <v>7.0000000000000007E-2</v>
      </c>
      <c r="C6">
        <v>0</v>
      </c>
    </row>
    <row r="7" spans="1:3" x14ac:dyDescent="0.25">
      <c r="A7">
        <v>2010</v>
      </c>
      <c r="B7">
        <v>0.11</v>
      </c>
      <c r="C7">
        <v>0.01</v>
      </c>
    </row>
    <row r="8" spans="1:3" x14ac:dyDescent="0.25">
      <c r="A8">
        <v>2011</v>
      </c>
      <c r="B8">
        <v>0.16</v>
      </c>
      <c r="C8">
        <v>0.05</v>
      </c>
    </row>
    <row r="9" spans="1:3" x14ac:dyDescent="0.25">
      <c r="A9">
        <v>2012</v>
      </c>
      <c r="B9">
        <v>0.2</v>
      </c>
      <c r="C9">
        <v>0.09</v>
      </c>
    </row>
    <row r="10" spans="1:3" x14ac:dyDescent="0.25">
      <c r="A10">
        <v>2013</v>
      </c>
      <c r="B10">
        <v>0.26</v>
      </c>
      <c r="C10">
        <v>0.19</v>
      </c>
    </row>
    <row r="11" spans="1:3" x14ac:dyDescent="0.25">
      <c r="A11">
        <v>2014</v>
      </c>
      <c r="B11">
        <v>0.32</v>
      </c>
      <c r="C11">
        <v>0.28000000000000003</v>
      </c>
    </row>
    <row r="12" spans="1:3" x14ac:dyDescent="0.25">
      <c r="A12">
        <v>2015</v>
      </c>
      <c r="B12">
        <v>0.38</v>
      </c>
      <c r="C12">
        <v>0.37</v>
      </c>
    </row>
    <row r="13" spans="1:3" x14ac:dyDescent="0.25">
      <c r="A13">
        <v>2016</v>
      </c>
      <c r="B13">
        <v>0.43</v>
      </c>
      <c r="C13">
        <v>0.43</v>
      </c>
    </row>
    <row r="14" spans="1:3" x14ac:dyDescent="0.25">
      <c r="A14">
        <v>2017</v>
      </c>
      <c r="B14">
        <v>0.45</v>
      </c>
      <c r="C14">
        <v>0.45</v>
      </c>
    </row>
    <row r="15" spans="1:3" x14ac:dyDescent="0.25">
      <c r="A15">
        <v>2018</v>
      </c>
      <c r="B15">
        <v>0.47</v>
      </c>
      <c r="C15">
        <v>0.48</v>
      </c>
    </row>
    <row r="26" spans="1:14" ht="63.75" customHeight="1" x14ac:dyDescent="0.25">
      <c r="A26" s="27" t="s">
        <v>71</v>
      </c>
      <c r="B26" s="27"/>
      <c r="C26" s="27"/>
      <c r="D26" s="27"/>
      <c r="E26" s="27"/>
      <c r="F26" s="27"/>
      <c r="G26" s="27"/>
      <c r="H26" s="27"/>
      <c r="I26" s="27"/>
      <c r="J26" s="27"/>
      <c r="K26" s="27"/>
      <c r="L26" s="27"/>
      <c r="M26" s="27"/>
      <c r="N26" s="27"/>
    </row>
    <row r="28" spans="1:14" ht="51" customHeight="1" x14ac:dyDescent="0.25">
      <c r="A28" s="27" t="s">
        <v>72</v>
      </c>
      <c r="B28" s="27"/>
      <c r="C28" s="27"/>
      <c r="D28" s="27"/>
      <c r="E28" s="27"/>
      <c r="F28" s="27"/>
      <c r="G28" s="27"/>
      <c r="H28" s="27"/>
      <c r="I28" s="27"/>
      <c r="J28" s="27"/>
      <c r="K28" s="27"/>
      <c r="L28" s="27"/>
      <c r="M28" s="27"/>
      <c r="N28" s="27"/>
    </row>
  </sheetData>
  <mergeCells count="3">
    <mergeCell ref="B1:C1"/>
    <mergeCell ref="A26:N26"/>
    <mergeCell ref="A28:N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1AD7-FF67-4EBB-81BB-1790D37B2F20}">
  <dimension ref="A1:T44"/>
  <sheetViews>
    <sheetView topLeftCell="A18" workbookViewId="0">
      <selection activeCell="E45" sqref="E45"/>
    </sheetView>
  </sheetViews>
  <sheetFormatPr defaultRowHeight="15" x14ac:dyDescent="0.25"/>
  <sheetData>
    <row r="1" spans="1:8" x14ac:dyDescent="0.25">
      <c r="A1" s="6" t="s">
        <v>7</v>
      </c>
    </row>
    <row r="3" spans="1:8" x14ac:dyDescent="0.25">
      <c r="B3" s="23" t="s">
        <v>0</v>
      </c>
      <c r="C3" s="23"/>
      <c r="D3" s="23"/>
      <c r="F3" s="23" t="s">
        <v>1</v>
      </c>
      <c r="G3" s="23"/>
      <c r="H3" s="23"/>
    </row>
    <row r="4" spans="1:8" x14ac:dyDescent="0.25">
      <c r="A4" s="4" t="s">
        <v>4</v>
      </c>
      <c r="B4" s="1" t="s">
        <v>3</v>
      </c>
      <c r="C4" s="1" t="s">
        <v>2</v>
      </c>
      <c r="D4" s="1" t="s">
        <v>5</v>
      </c>
      <c r="E4" s="1"/>
      <c r="F4" s="1" t="s">
        <v>3</v>
      </c>
      <c r="G4" s="1" t="s">
        <v>2</v>
      </c>
      <c r="H4" s="1" t="s">
        <v>5</v>
      </c>
    </row>
    <row r="5" spans="1:8" x14ac:dyDescent="0.25">
      <c r="A5">
        <v>2006</v>
      </c>
      <c r="B5">
        <v>1</v>
      </c>
      <c r="C5">
        <v>0</v>
      </c>
      <c r="D5" s="2">
        <f>(B5-C5)/B5</f>
        <v>1</v>
      </c>
      <c r="F5">
        <v>0</v>
      </c>
      <c r="G5">
        <v>0</v>
      </c>
      <c r="H5" s="2"/>
    </row>
    <row r="6" spans="1:8" x14ac:dyDescent="0.25">
      <c r="A6">
        <v>2007</v>
      </c>
      <c r="B6">
        <v>2</v>
      </c>
      <c r="C6">
        <v>0</v>
      </c>
      <c r="D6" s="2">
        <f t="shared" ref="D6:D17" si="0">(B6-C6)/B6</f>
        <v>1</v>
      </c>
      <c r="F6">
        <v>0</v>
      </c>
      <c r="G6">
        <v>0</v>
      </c>
      <c r="H6" s="2"/>
    </row>
    <row r="7" spans="1:8" x14ac:dyDescent="0.25">
      <c r="A7">
        <v>2008</v>
      </c>
      <c r="B7">
        <v>4</v>
      </c>
      <c r="C7">
        <v>0</v>
      </c>
      <c r="D7" s="2">
        <f t="shared" si="0"/>
        <v>1</v>
      </c>
      <c r="F7">
        <v>4</v>
      </c>
      <c r="G7">
        <v>0</v>
      </c>
      <c r="H7" s="2">
        <f t="shared" ref="H7:H17" si="1">(F7-G7)/F7</f>
        <v>1</v>
      </c>
    </row>
    <row r="8" spans="1:8" x14ac:dyDescent="0.25">
      <c r="A8">
        <v>2009</v>
      </c>
      <c r="B8">
        <v>7</v>
      </c>
      <c r="C8">
        <v>1</v>
      </c>
      <c r="D8" s="2">
        <f t="shared" si="0"/>
        <v>0.8571428571428571</v>
      </c>
      <c r="F8">
        <v>7</v>
      </c>
      <c r="G8">
        <v>0</v>
      </c>
      <c r="H8" s="2">
        <f t="shared" si="1"/>
        <v>1</v>
      </c>
    </row>
    <row r="9" spans="1:8" x14ac:dyDescent="0.25">
      <c r="A9">
        <v>2010</v>
      </c>
      <c r="B9">
        <v>8</v>
      </c>
      <c r="C9">
        <v>1</v>
      </c>
      <c r="D9" s="2">
        <f t="shared" si="0"/>
        <v>0.875</v>
      </c>
      <c r="F9">
        <v>11</v>
      </c>
      <c r="G9">
        <v>1</v>
      </c>
      <c r="H9" s="2">
        <f t="shared" si="1"/>
        <v>0.90909090909090906</v>
      </c>
    </row>
    <row r="10" spans="1:8" x14ac:dyDescent="0.25">
      <c r="A10">
        <v>2011</v>
      </c>
      <c r="B10">
        <v>9</v>
      </c>
      <c r="C10">
        <v>1</v>
      </c>
      <c r="D10" s="2">
        <f t="shared" si="0"/>
        <v>0.88888888888888884</v>
      </c>
      <c r="F10">
        <v>16</v>
      </c>
      <c r="G10">
        <v>5</v>
      </c>
      <c r="H10" s="2">
        <f t="shared" si="1"/>
        <v>0.6875</v>
      </c>
    </row>
    <row r="11" spans="1:8" x14ac:dyDescent="0.25">
      <c r="A11">
        <v>2012</v>
      </c>
      <c r="B11">
        <v>11</v>
      </c>
      <c r="C11">
        <v>3</v>
      </c>
      <c r="D11" s="2">
        <f t="shared" si="0"/>
        <v>0.72727272727272729</v>
      </c>
      <c r="F11">
        <v>20</v>
      </c>
      <c r="G11">
        <v>9</v>
      </c>
      <c r="H11" s="2">
        <f t="shared" si="1"/>
        <v>0.55000000000000004</v>
      </c>
    </row>
    <row r="12" spans="1:8" x14ac:dyDescent="0.25">
      <c r="A12">
        <v>2013</v>
      </c>
      <c r="B12">
        <v>14</v>
      </c>
      <c r="C12">
        <v>7</v>
      </c>
      <c r="D12" s="2">
        <f t="shared" si="0"/>
        <v>0.5</v>
      </c>
      <c r="F12">
        <v>26</v>
      </c>
      <c r="G12">
        <v>19</v>
      </c>
      <c r="H12" s="2">
        <f t="shared" si="1"/>
        <v>0.26923076923076922</v>
      </c>
    </row>
    <row r="13" spans="1:8" x14ac:dyDescent="0.25">
      <c r="A13">
        <v>2014</v>
      </c>
      <c r="B13">
        <v>19</v>
      </c>
      <c r="C13">
        <v>14</v>
      </c>
      <c r="D13" s="2">
        <f t="shared" si="0"/>
        <v>0.26315789473684209</v>
      </c>
      <c r="F13">
        <v>32</v>
      </c>
      <c r="G13">
        <v>28</v>
      </c>
      <c r="H13" s="2">
        <f t="shared" si="1"/>
        <v>0.125</v>
      </c>
    </row>
    <row r="14" spans="1:8" x14ac:dyDescent="0.25">
      <c r="A14">
        <v>2015</v>
      </c>
      <c r="B14">
        <v>23</v>
      </c>
      <c r="C14">
        <v>20</v>
      </c>
      <c r="D14" s="2">
        <f t="shared" si="0"/>
        <v>0.13043478260869565</v>
      </c>
      <c r="F14">
        <v>38</v>
      </c>
      <c r="G14">
        <v>37</v>
      </c>
      <c r="H14" s="2">
        <f t="shared" si="1"/>
        <v>2.6315789473684209E-2</v>
      </c>
    </row>
    <row r="15" spans="1:8" x14ac:dyDescent="0.25">
      <c r="A15">
        <v>2016</v>
      </c>
      <c r="B15">
        <v>25</v>
      </c>
      <c r="C15">
        <v>23</v>
      </c>
      <c r="D15" s="2">
        <f t="shared" si="0"/>
        <v>0.08</v>
      </c>
      <c r="F15">
        <v>43</v>
      </c>
      <c r="G15">
        <v>43</v>
      </c>
      <c r="H15" s="2">
        <f t="shared" si="1"/>
        <v>0</v>
      </c>
    </row>
    <row r="16" spans="1:8" x14ac:dyDescent="0.25">
      <c r="A16">
        <v>2017</v>
      </c>
      <c r="B16">
        <v>28</v>
      </c>
      <c r="C16">
        <v>28</v>
      </c>
      <c r="D16" s="2">
        <f t="shared" si="0"/>
        <v>0</v>
      </c>
      <c r="F16">
        <v>45</v>
      </c>
      <c r="G16">
        <v>45</v>
      </c>
      <c r="H16" s="2">
        <f t="shared" si="1"/>
        <v>0</v>
      </c>
    </row>
    <row r="17" spans="1:10" x14ac:dyDescent="0.25">
      <c r="A17">
        <v>2018</v>
      </c>
      <c r="B17">
        <v>35</v>
      </c>
      <c r="C17">
        <v>39</v>
      </c>
      <c r="D17" s="2">
        <f t="shared" si="0"/>
        <v>-0.11428571428571428</v>
      </c>
      <c r="F17">
        <v>47</v>
      </c>
      <c r="G17">
        <v>48</v>
      </c>
      <c r="H17" s="2">
        <f t="shared" si="1"/>
        <v>-2.1276595744680851E-2</v>
      </c>
    </row>
    <row r="20" spans="1:10" x14ac:dyDescent="0.25">
      <c r="A20" s="6" t="s">
        <v>8</v>
      </c>
    </row>
    <row r="22" spans="1:10" x14ac:dyDescent="0.25">
      <c r="B22" s="23" t="s">
        <v>0</v>
      </c>
      <c r="C22" s="23"/>
      <c r="D22" s="23"/>
      <c r="F22" s="23" t="s">
        <v>1</v>
      </c>
      <c r="G22" s="23"/>
      <c r="H22" s="23"/>
    </row>
    <row r="23" spans="1:10" x14ac:dyDescent="0.25">
      <c r="A23" s="4" t="s">
        <v>4</v>
      </c>
      <c r="B23" s="1" t="s">
        <v>3</v>
      </c>
      <c r="C23" s="1" t="s">
        <v>2</v>
      </c>
      <c r="D23" s="1" t="s">
        <v>5</v>
      </c>
      <c r="E23" s="4"/>
      <c r="F23" s="1" t="s">
        <v>3</v>
      </c>
      <c r="G23" s="1" t="s">
        <v>2</v>
      </c>
      <c r="H23" s="1" t="s">
        <v>5</v>
      </c>
      <c r="J23" s="5" t="s">
        <v>6</v>
      </c>
    </row>
    <row r="24" spans="1:10" x14ac:dyDescent="0.25">
      <c r="A24">
        <v>0</v>
      </c>
      <c r="B24">
        <v>1</v>
      </c>
      <c r="C24">
        <v>0</v>
      </c>
      <c r="D24" s="2">
        <f>C24/B24</f>
        <v>0</v>
      </c>
      <c r="F24">
        <v>4</v>
      </c>
      <c r="G24">
        <v>0</v>
      </c>
      <c r="H24" s="14">
        <v>0.01</v>
      </c>
      <c r="I24" s="15" t="s">
        <v>68</v>
      </c>
      <c r="J24">
        <v>1</v>
      </c>
    </row>
    <row r="25" spans="1:10" x14ac:dyDescent="0.25">
      <c r="A25">
        <v>1</v>
      </c>
      <c r="B25">
        <v>2</v>
      </c>
      <c r="C25">
        <v>0</v>
      </c>
      <c r="D25" s="2">
        <f t="shared" ref="D25:D36" si="2">C25/B25</f>
        <v>0</v>
      </c>
      <c r="F25">
        <v>7</v>
      </c>
      <c r="G25">
        <v>0</v>
      </c>
      <c r="H25" s="14">
        <v>0.01</v>
      </c>
      <c r="I25" s="15" t="s">
        <v>68</v>
      </c>
      <c r="J25">
        <v>1</v>
      </c>
    </row>
    <row r="26" spans="1:10" x14ac:dyDescent="0.25">
      <c r="A26">
        <v>2</v>
      </c>
      <c r="B26">
        <v>4</v>
      </c>
      <c r="C26">
        <v>0</v>
      </c>
      <c r="D26" s="2">
        <f t="shared" si="2"/>
        <v>0</v>
      </c>
      <c r="F26">
        <v>11</v>
      </c>
      <c r="G26">
        <v>1</v>
      </c>
      <c r="H26" s="2">
        <f t="shared" ref="H26:H34" si="3">G26/F26</f>
        <v>9.0909090909090912E-2</v>
      </c>
      <c r="J26">
        <v>1</v>
      </c>
    </row>
    <row r="27" spans="1:10" x14ac:dyDescent="0.25">
      <c r="A27">
        <v>3</v>
      </c>
      <c r="B27">
        <v>7</v>
      </c>
      <c r="C27">
        <v>1</v>
      </c>
      <c r="D27" s="2">
        <f t="shared" si="2"/>
        <v>0.14285714285714285</v>
      </c>
      <c r="F27">
        <v>16</v>
      </c>
      <c r="G27">
        <v>5</v>
      </c>
      <c r="H27" s="2">
        <f t="shared" si="3"/>
        <v>0.3125</v>
      </c>
      <c r="J27">
        <v>1</v>
      </c>
    </row>
    <row r="28" spans="1:10" x14ac:dyDescent="0.25">
      <c r="A28">
        <v>4</v>
      </c>
      <c r="B28">
        <v>8</v>
      </c>
      <c r="C28">
        <v>1</v>
      </c>
      <c r="D28" s="2">
        <f t="shared" si="2"/>
        <v>0.125</v>
      </c>
      <c r="F28">
        <v>20</v>
      </c>
      <c r="G28">
        <v>9</v>
      </c>
      <c r="H28" s="2">
        <f t="shared" si="3"/>
        <v>0.45</v>
      </c>
      <c r="J28">
        <v>1</v>
      </c>
    </row>
    <row r="29" spans="1:10" x14ac:dyDescent="0.25">
      <c r="A29">
        <v>5</v>
      </c>
      <c r="B29">
        <v>9</v>
      </c>
      <c r="C29">
        <v>1</v>
      </c>
      <c r="D29" s="2">
        <f t="shared" si="2"/>
        <v>0.1111111111111111</v>
      </c>
      <c r="F29">
        <v>26</v>
      </c>
      <c r="G29">
        <v>19</v>
      </c>
      <c r="H29" s="2">
        <f t="shared" si="3"/>
        <v>0.73076923076923073</v>
      </c>
      <c r="J29">
        <v>1</v>
      </c>
    </row>
    <row r="30" spans="1:10" x14ac:dyDescent="0.25">
      <c r="A30">
        <v>6</v>
      </c>
      <c r="B30">
        <v>11</v>
      </c>
      <c r="C30">
        <v>3</v>
      </c>
      <c r="D30" s="2">
        <f t="shared" si="2"/>
        <v>0.27272727272727271</v>
      </c>
      <c r="F30">
        <v>32</v>
      </c>
      <c r="G30">
        <v>28</v>
      </c>
      <c r="H30" s="2">
        <f t="shared" si="3"/>
        <v>0.875</v>
      </c>
      <c r="J30">
        <v>1</v>
      </c>
    </row>
    <row r="31" spans="1:10" x14ac:dyDescent="0.25">
      <c r="A31">
        <v>7</v>
      </c>
      <c r="B31">
        <v>14</v>
      </c>
      <c r="C31">
        <v>7</v>
      </c>
      <c r="D31" s="2">
        <f t="shared" si="2"/>
        <v>0.5</v>
      </c>
      <c r="F31">
        <v>38</v>
      </c>
      <c r="G31">
        <v>37</v>
      </c>
      <c r="H31" s="2">
        <f t="shared" si="3"/>
        <v>0.97368421052631582</v>
      </c>
      <c r="J31">
        <v>1</v>
      </c>
    </row>
    <row r="32" spans="1:10" x14ac:dyDescent="0.25">
      <c r="A32">
        <v>8</v>
      </c>
      <c r="B32">
        <v>19</v>
      </c>
      <c r="C32">
        <v>14</v>
      </c>
      <c r="D32" s="2">
        <f t="shared" si="2"/>
        <v>0.73684210526315785</v>
      </c>
      <c r="F32">
        <v>43</v>
      </c>
      <c r="G32">
        <v>43</v>
      </c>
      <c r="H32" s="2">
        <f t="shared" si="3"/>
        <v>1</v>
      </c>
      <c r="J32">
        <v>1</v>
      </c>
    </row>
    <row r="33" spans="1:20" x14ac:dyDescent="0.25">
      <c r="A33">
        <v>9</v>
      </c>
      <c r="B33">
        <v>23</v>
      </c>
      <c r="C33">
        <v>20</v>
      </c>
      <c r="D33" s="2">
        <f t="shared" si="2"/>
        <v>0.86956521739130432</v>
      </c>
      <c r="F33">
        <v>45</v>
      </c>
      <c r="G33">
        <v>45</v>
      </c>
      <c r="H33" s="2">
        <f t="shared" si="3"/>
        <v>1</v>
      </c>
      <c r="J33">
        <v>1</v>
      </c>
    </row>
    <row r="34" spans="1:20" x14ac:dyDescent="0.25">
      <c r="A34">
        <v>10</v>
      </c>
      <c r="B34">
        <v>25</v>
      </c>
      <c r="C34">
        <v>23</v>
      </c>
      <c r="D34" s="2">
        <f t="shared" si="2"/>
        <v>0.92</v>
      </c>
      <c r="F34">
        <v>47</v>
      </c>
      <c r="G34">
        <v>48</v>
      </c>
      <c r="H34" s="2">
        <f t="shared" si="3"/>
        <v>1.0212765957446808</v>
      </c>
      <c r="J34">
        <v>1</v>
      </c>
    </row>
    <row r="35" spans="1:20" x14ac:dyDescent="0.25">
      <c r="A35">
        <v>11</v>
      </c>
      <c r="B35">
        <v>28</v>
      </c>
      <c r="C35">
        <v>28</v>
      </c>
      <c r="D35" s="2">
        <f t="shared" si="2"/>
        <v>1</v>
      </c>
      <c r="J35">
        <v>1</v>
      </c>
    </row>
    <row r="36" spans="1:20" x14ac:dyDescent="0.25">
      <c r="A36">
        <v>12</v>
      </c>
      <c r="B36">
        <v>35</v>
      </c>
      <c r="C36">
        <v>39</v>
      </c>
      <c r="D36" s="2">
        <f t="shared" si="2"/>
        <v>1.1142857142857143</v>
      </c>
      <c r="J36">
        <v>1</v>
      </c>
    </row>
    <row r="39" spans="1:20" ht="30.75" customHeight="1" x14ac:dyDescent="0.25">
      <c r="F39" s="24" t="s">
        <v>69</v>
      </c>
      <c r="G39" s="24"/>
      <c r="H39" s="24"/>
      <c r="I39" s="24"/>
      <c r="J39" s="24"/>
      <c r="K39" s="24"/>
    </row>
    <row r="42" spans="1:20" ht="82.5" customHeight="1" x14ac:dyDescent="0.25">
      <c r="A42" s="28" t="s">
        <v>73</v>
      </c>
      <c r="B42" s="28"/>
      <c r="C42" s="28"/>
      <c r="D42" s="28"/>
      <c r="E42" s="28"/>
      <c r="F42" s="28"/>
      <c r="G42" s="28"/>
      <c r="H42" s="28"/>
      <c r="I42" s="28"/>
      <c r="J42" s="28"/>
      <c r="K42" s="28"/>
      <c r="L42" s="28"/>
      <c r="M42" s="28"/>
      <c r="N42" s="28"/>
      <c r="O42" s="28"/>
      <c r="P42" s="28"/>
      <c r="Q42" s="28"/>
      <c r="R42" s="28"/>
      <c r="S42" s="28"/>
      <c r="T42" s="28"/>
    </row>
    <row r="43" spans="1:20" x14ac:dyDescent="0.25">
      <c r="B43" s="25"/>
    </row>
    <row r="44" spans="1:20" x14ac:dyDescent="0.25">
      <c r="A44" s="28" t="s">
        <v>74</v>
      </c>
      <c r="B44" s="28"/>
      <c r="C44" s="28"/>
      <c r="D44" s="28"/>
      <c r="E44" s="28"/>
      <c r="F44" s="28"/>
      <c r="G44" s="28"/>
      <c r="H44" s="28"/>
      <c r="I44" s="28"/>
      <c r="J44" s="28"/>
      <c r="K44" s="28"/>
      <c r="L44" s="28"/>
      <c r="M44" s="28"/>
      <c r="N44" s="28"/>
      <c r="O44" s="28"/>
      <c r="P44" s="28"/>
      <c r="Q44" s="28"/>
      <c r="R44" s="28"/>
      <c r="S44" s="28"/>
      <c r="T44" s="28"/>
    </row>
  </sheetData>
  <mergeCells count="7">
    <mergeCell ref="A42:T42"/>
    <mergeCell ref="A44:T44"/>
    <mergeCell ref="B3:D3"/>
    <mergeCell ref="F3:H3"/>
    <mergeCell ref="B22:D22"/>
    <mergeCell ref="F22:H22"/>
    <mergeCell ref="F39:K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16B77-02A2-4BB2-BF8D-8214131823AB}">
  <dimension ref="A1:Q33"/>
  <sheetViews>
    <sheetView workbookViewId="0">
      <selection activeCell="K15" sqref="K15"/>
    </sheetView>
  </sheetViews>
  <sheetFormatPr defaultRowHeight="15" x14ac:dyDescent="0.25"/>
  <cols>
    <col min="10" max="10" width="10.7109375" customWidth="1"/>
    <col min="15" max="15" width="9.140625" style="22"/>
    <col min="16" max="16" width="11.85546875" customWidth="1"/>
    <col min="17" max="17" width="16.85546875" customWidth="1"/>
  </cols>
  <sheetData>
    <row r="1" spans="1:17" s="22" customFormat="1" x14ac:dyDescent="0.25">
      <c r="A1" s="22" t="s">
        <v>70</v>
      </c>
    </row>
    <row r="2" spans="1:17" s="22" customFormat="1" x14ac:dyDescent="0.25"/>
    <row r="3" spans="1:17" x14ac:dyDescent="0.25">
      <c r="A3" s="6" t="s">
        <v>7</v>
      </c>
    </row>
    <row r="4" spans="1:17" x14ac:dyDescent="0.25">
      <c r="O4" s="16" t="s">
        <v>35</v>
      </c>
    </row>
    <row r="5" spans="1:17" x14ac:dyDescent="0.25">
      <c r="B5" s="23" t="s">
        <v>36</v>
      </c>
      <c r="C5" s="23"/>
      <c r="D5" s="23"/>
      <c r="F5" s="23" t="s">
        <v>35</v>
      </c>
      <c r="G5" s="23"/>
      <c r="H5" s="23"/>
      <c r="J5" s="23" t="s">
        <v>62</v>
      </c>
      <c r="K5" s="23"/>
      <c r="L5" s="23"/>
      <c r="N5" s="16" t="s">
        <v>5</v>
      </c>
      <c r="O5" s="16" t="s">
        <v>63</v>
      </c>
      <c r="P5" s="10" t="s">
        <v>59</v>
      </c>
    </row>
    <row r="6" spans="1:17" x14ac:dyDescent="0.25">
      <c r="A6" s="4" t="s">
        <v>4</v>
      </c>
      <c r="B6" s="13" t="s">
        <v>3</v>
      </c>
      <c r="C6" s="13" t="s">
        <v>2</v>
      </c>
      <c r="D6" s="13" t="s">
        <v>5</v>
      </c>
      <c r="E6" s="10"/>
      <c r="F6" s="13" t="s">
        <v>3</v>
      </c>
      <c r="G6" s="13" t="s">
        <v>2</v>
      </c>
      <c r="H6" s="13" t="s">
        <v>5</v>
      </c>
      <c r="J6" s="13" t="s">
        <v>3</v>
      </c>
      <c r="K6" s="13" t="s">
        <v>2</v>
      </c>
      <c r="L6" s="13" t="s">
        <v>5</v>
      </c>
      <c r="N6" s="5" t="s">
        <v>58</v>
      </c>
      <c r="O6" s="5" t="s">
        <v>64</v>
      </c>
      <c r="P6" s="5" t="s">
        <v>60</v>
      </c>
      <c r="Q6" s="5" t="s">
        <v>61</v>
      </c>
    </row>
    <row r="7" spans="1:17" x14ac:dyDescent="0.25">
      <c r="A7" s="18">
        <v>2006</v>
      </c>
      <c r="B7" s="16">
        <v>1</v>
      </c>
      <c r="C7" s="16">
        <v>0</v>
      </c>
      <c r="D7" s="17">
        <f>C7/B7</f>
        <v>0</v>
      </c>
      <c r="F7" s="16">
        <v>0</v>
      </c>
      <c r="G7" s="16">
        <v>0</v>
      </c>
      <c r="H7" s="17"/>
      <c r="J7" s="10"/>
      <c r="K7" s="10"/>
      <c r="L7" s="10"/>
    </row>
    <row r="8" spans="1:17" x14ac:dyDescent="0.25">
      <c r="A8" s="18">
        <v>2007</v>
      </c>
      <c r="B8" s="16">
        <v>2</v>
      </c>
      <c r="C8" s="16">
        <v>0</v>
      </c>
      <c r="D8" s="17">
        <f t="shared" ref="D8:D19" si="0">C8/B8</f>
        <v>0</v>
      </c>
      <c r="F8" s="16">
        <v>0</v>
      </c>
      <c r="G8" s="16">
        <v>0</v>
      </c>
      <c r="H8" s="17"/>
      <c r="J8" s="10"/>
      <c r="K8" s="10"/>
      <c r="L8" s="10"/>
    </row>
    <row r="9" spans="1:17" x14ac:dyDescent="0.25">
      <c r="A9" s="18">
        <v>2008</v>
      </c>
      <c r="B9" s="16">
        <v>4</v>
      </c>
      <c r="C9" s="16">
        <v>0</v>
      </c>
      <c r="D9" s="17">
        <f t="shared" si="0"/>
        <v>0</v>
      </c>
      <c r="F9" s="16">
        <v>4</v>
      </c>
      <c r="G9" s="16">
        <v>0</v>
      </c>
      <c r="H9" s="17">
        <f>G9/F9</f>
        <v>0</v>
      </c>
      <c r="J9" s="16">
        <v>1</v>
      </c>
      <c r="K9" s="16">
        <v>0</v>
      </c>
      <c r="L9" s="17">
        <f>K9/J9</f>
        <v>0</v>
      </c>
    </row>
    <row r="10" spans="1:17" x14ac:dyDescent="0.25">
      <c r="A10" s="18">
        <v>2009</v>
      </c>
      <c r="B10" s="16">
        <v>7</v>
      </c>
      <c r="C10" s="16">
        <v>1</v>
      </c>
      <c r="D10" s="17">
        <f t="shared" si="0"/>
        <v>0.14285714285714285</v>
      </c>
      <c r="F10" s="16">
        <v>7</v>
      </c>
      <c r="G10" s="16">
        <v>0</v>
      </c>
      <c r="H10" s="17">
        <f t="shared" ref="H10:H19" si="1">G10/F10</f>
        <v>0</v>
      </c>
      <c r="J10" s="16">
        <v>2</v>
      </c>
      <c r="K10" s="16">
        <v>0</v>
      </c>
      <c r="L10" s="17">
        <f t="shared" ref="L10:L19" si="2">K10/J10</f>
        <v>0</v>
      </c>
    </row>
    <row r="11" spans="1:17" x14ac:dyDescent="0.25">
      <c r="A11" s="18">
        <v>2010</v>
      </c>
      <c r="B11" s="16">
        <v>8</v>
      </c>
      <c r="C11" s="16">
        <v>1</v>
      </c>
      <c r="D11" s="17">
        <f t="shared" si="0"/>
        <v>0.125</v>
      </c>
      <c r="F11" s="16">
        <v>11</v>
      </c>
      <c r="G11" s="16">
        <v>1</v>
      </c>
      <c r="H11" s="17">
        <f t="shared" si="1"/>
        <v>9.0909090909090912E-2</v>
      </c>
      <c r="J11" s="16">
        <v>4</v>
      </c>
      <c r="K11" s="16">
        <v>0</v>
      </c>
      <c r="L11" s="17">
        <f t="shared" si="2"/>
        <v>0</v>
      </c>
      <c r="N11" s="17">
        <f>H11-L11</f>
        <v>9.0909090909090912E-2</v>
      </c>
      <c r="O11" s="17">
        <f>F11/100</f>
        <v>0.11</v>
      </c>
      <c r="P11" s="19">
        <v>77515404</v>
      </c>
      <c r="Q11" s="21">
        <f>N11*O11*P11</f>
        <v>775154.04</v>
      </c>
    </row>
    <row r="12" spans="1:17" x14ac:dyDescent="0.25">
      <c r="A12" s="18">
        <v>2011</v>
      </c>
      <c r="B12" s="16">
        <v>9</v>
      </c>
      <c r="C12" s="16">
        <v>1</v>
      </c>
      <c r="D12" s="17">
        <f t="shared" si="0"/>
        <v>0.1111111111111111</v>
      </c>
      <c r="F12" s="16">
        <v>16</v>
      </c>
      <c r="G12" s="16">
        <v>5</v>
      </c>
      <c r="H12" s="17">
        <f t="shared" si="1"/>
        <v>0.3125</v>
      </c>
      <c r="J12" s="16">
        <v>7</v>
      </c>
      <c r="K12" s="16">
        <v>1</v>
      </c>
      <c r="L12" s="17">
        <f t="shared" si="2"/>
        <v>0.14285714285714285</v>
      </c>
      <c r="N12" s="17">
        <f t="shared" ref="N12:N19" si="3">H12-L12</f>
        <v>0.16964285714285715</v>
      </c>
      <c r="O12" s="17">
        <f t="shared" ref="O12:O19" si="4">F12/100</f>
        <v>0.16</v>
      </c>
      <c r="P12" s="20">
        <v>77741904</v>
      </c>
      <c r="Q12" s="21">
        <f t="shared" ref="Q12:Q19" si="5">N12*O12*P12</f>
        <v>2110137.3942857147</v>
      </c>
    </row>
    <row r="13" spans="1:17" x14ac:dyDescent="0.25">
      <c r="A13" s="18">
        <v>2012</v>
      </c>
      <c r="B13" s="16">
        <v>11</v>
      </c>
      <c r="C13" s="16">
        <v>3</v>
      </c>
      <c r="D13" s="17">
        <f t="shared" si="0"/>
        <v>0.27272727272727271</v>
      </c>
      <c r="F13" s="16">
        <v>20</v>
      </c>
      <c r="G13" s="16">
        <v>9</v>
      </c>
      <c r="H13" s="17">
        <f t="shared" si="1"/>
        <v>0.45</v>
      </c>
      <c r="J13" s="16">
        <v>8</v>
      </c>
      <c r="K13" s="16">
        <v>1</v>
      </c>
      <c r="L13" s="17">
        <f t="shared" si="2"/>
        <v>0.125</v>
      </c>
      <c r="N13" s="17">
        <f t="shared" si="3"/>
        <v>0.32500000000000001</v>
      </c>
      <c r="O13" s="17">
        <f t="shared" si="4"/>
        <v>0.2</v>
      </c>
      <c r="P13" s="20">
        <v>77753923</v>
      </c>
      <c r="Q13" s="21">
        <f t="shared" si="5"/>
        <v>5054004.9950000001</v>
      </c>
    </row>
    <row r="14" spans="1:17" x14ac:dyDescent="0.25">
      <c r="A14" s="18">
        <v>2013</v>
      </c>
      <c r="B14" s="16">
        <v>14</v>
      </c>
      <c r="C14" s="16">
        <v>7</v>
      </c>
      <c r="D14" s="17">
        <f t="shared" si="0"/>
        <v>0.5</v>
      </c>
      <c r="F14" s="16">
        <v>26</v>
      </c>
      <c r="G14" s="16">
        <v>19</v>
      </c>
      <c r="H14" s="17">
        <f t="shared" si="1"/>
        <v>0.73076923076923073</v>
      </c>
      <c r="J14" s="16">
        <v>9</v>
      </c>
      <c r="K14" s="16">
        <v>1</v>
      </c>
      <c r="L14" s="17">
        <f t="shared" si="2"/>
        <v>0.1111111111111111</v>
      </c>
      <c r="N14" s="17">
        <f t="shared" si="3"/>
        <v>0.61965811965811968</v>
      </c>
      <c r="O14" s="17">
        <f t="shared" si="4"/>
        <v>0.26</v>
      </c>
      <c r="P14" s="20">
        <v>77847549</v>
      </c>
      <c r="Q14" s="21">
        <f t="shared" si="5"/>
        <v>12542105.116666667</v>
      </c>
    </row>
    <row r="15" spans="1:17" x14ac:dyDescent="0.25">
      <c r="A15" s="18">
        <v>2014</v>
      </c>
      <c r="B15" s="16">
        <v>19</v>
      </c>
      <c r="C15" s="16">
        <v>14</v>
      </c>
      <c r="D15" s="17">
        <f t="shared" si="0"/>
        <v>0.73684210526315785</v>
      </c>
      <c r="F15" s="16">
        <v>32</v>
      </c>
      <c r="G15" s="16">
        <v>28</v>
      </c>
      <c r="H15" s="17">
        <f t="shared" si="1"/>
        <v>0.875</v>
      </c>
      <c r="J15" s="16">
        <v>11</v>
      </c>
      <c r="K15" s="16">
        <v>3</v>
      </c>
      <c r="L15" s="17">
        <f t="shared" si="2"/>
        <v>0.27272727272727271</v>
      </c>
      <c r="N15" s="17">
        <f t="shared" si="3"/>
        <v>0.60227272727272729</v>
      </c>
      <c r="O15" s="17">
        <f t="shared" si="4"/>
        <v>0.32</v>
      </c>
      <c r="P15" s="20">
        <v>78031075</v>
      </c>
      <c r="Q15" s="21">
        <f t="shared" si="5"/>
        <v>15038716.272727273</v>
      </c>
    </row>
    <row r="16" spans="1:17" x14ac:dyDescent="0.25">
      <c r="A16" s="18">
        <v>2015</v>
      </c>
      <c r="B16" s="16">
        <v>23</v>
      </c>
      <c r="C16" s="16">
        <v>20</v>
      </c>
      <c r="D16" s="17">
        <f t="shared" si="0"/>
        <v>0.86956521739130432</v>
      </c>
      <c r="F16" s="16">
        <v>38</v>
      </c>
      <c r="G16" s="16">
        <v>37</v>
      </c>
      <c r="H16" s="17">
        <f t="shared" si="1"/>
        <v>0.97368421052631582</v>
      </c>
      <c r="J16" s="16">
        <v>14</v>
      </c>
      <c r="K16" s="16">
        <v>7</v>
      </c>
      <c r="L16" s="17">
        <f t="shared" si="2"/>
        <v>0.5</v>
      </c>
      <c r="N16" s="17">
        <f t="shared" si="3"/>
        <v>0.47368421052631582</v>
      </c>
      <c r="O16" s="17">
        <f t="shared" si="4"/>
        <v>0.38</v>
      </c>
      <c r="P16" s="20">
        <v>78386666</v>
      </c>
      <c r="Q16" s="21">
        <f t="shared" si="5"/>
        <v>14109599.880000001</v>
      </c>
    </row>
    <row r="17" spans="1:17" x14ac:dyDescent="0.25">
      <c r="A17" s="18">
        <v>2016</v>
      </c>
      <c r="B17" s="16">
        <v>25</v>
      </c>
      <c r="C17" s="16">
        <v>23</v>
      </c>
      <c r="D17" s="17">
        <f t="shared" si="0"/>
        <v>0.92</v>
      </c>
      <c r="F17" s="16">
        <v>43</v>
      </c>
      <c r="G17" s="16">
        <v>43</v>
      </c>
      <c r="H17" s="17">
        <f t="shared" si="1"/>
        <v>1</v>
      </c>
      <c r="J17" s="16">
        <v>19</v>
      </c>
      <c r="K17" s="16">
        <v>14</v>
      </c>
      <c r="L17" s="17">
        <f t="shared" si="2"/>
        <v>0.73684210526315785</v>
      </c>
      <c r="N17" s="17">
        <f t="shared" si="3"/>
        <v>0.26315789473684215</v>
      </c>
      <c r="O17" s="17">
        <f t="shared" si="4"/>
        <v>0.43</v>
      </c>
      <c r="P17" s="20">
        <v>78930341</v>
      </c>
      <c r="Q17" s="21">
        <f t="shared" si="5"/>
        <v>8931591.218421055</v>
      </c>
    </row>
    <row r="18" spans="1:17" x14ac:dyDescent="0.25">
      <c r="A18" s="18">
        <v>2017</v>
      </c>
      <c r="B18" s="16">
        <v>28</v>
      </c>
      <c r="C18" s="16">
        <v>28</v>
      </c>
      <c r="D18" s="17">
        <f t="shared" si="0"/>
        <v>1</v>
      </c>
      <c r="F18" s="16">
        <v>45</v>
      </c>
      <c r="G18" s="16">
        <v>45</v>
      </c>
      <c r="H18" s="17">
        <f t="shared" si="1"/>
        <v>1</v>
      </c>
      <c r="J18" s="16">
        <v>23</v>
      </c>
      <c r="K18" s="16">
        <v>20</v>
      </c>
      <c r="L18" s="17">
        <f t="shared" si="2"/>
        <v>0.86956521739130432</v>
      </c>
      <c r="N18" s="17">
        <f t="shared" si="3"/>
        <v>0.13043478260869568</v>
      </c>
      <c r="O18" s="17">
        <f t="shared" si="4"/>
        <v>0.45</v>
      </c>
      <c r="P18" s="20">
        <v>79649913</v>
      </c>
      <c r="Q18" s="21">
        <f t="shared" si="5"/>
        <v>4675103.5891304361</v>
      </c>
    </row>
    <row r="19" spans="1:17" x14ac:dyDescent="0.25">
      <c r="A19" s="18">
        <v>2018</v>
      </c>
      <c r="B19" s="16">
        <v>35</v>
      </c>
      <c r="C19" s="16">
        <v>39</v>
      </c>
      <c r="D19" s="17">
        <f t="shared" si="0"/>
        <v>1.1142857142857143</v>
      </c>
      <c r="F19" s="16">
        <v>47</v>
      </c>
      <c r="G19" s="16">
        <v>48</v>
      </c>
      <c r="H19" s="17">
        <f t="shared" si="1"/>
        <v>1.0212765957446808</v>
      </c>
      <c r="J19" s="16">
        <v>25</v>
      </c>
      <c r="K19" s="16">
        <v>23</v>
      </c>
      <c r="L19" s="17">
        <f t="shared" si="2"/>
        <v>0.92</v>
      </c>
      <c r="N19" s="17">
        <f t="shared" si="3"/>
        <v>0.10127659574468073</v>
      </c>
      <c r="O19" s="17">
        <f t="shared" si="4"/>
        <v>0.47</v>
      </c>
      <c r="P19" s="20">
        <v>80456320</v>
      </c>
      <c r="Q19" s="21">
        <f t="shared" si="5"/>
        <v>3829720.8319999953</v>
      </c>
    </row>
    <row r="20" spans="1:17" x14ac:dyDescent="0.25">
      <c r="L20" s="2"/>
    </row>
    <row r="21" spans="1:17" x14ac:dyDescent="0.25">
      <c r="L21" s="2"/>
    </row>
    <row r="23" spans="1:17" x14ac:dyDescent="0.25">
      <c r="O23" s="22" t="s">
        <v>65</v>
      </c>
      <c r="Q23" s="21">
        <f>SUM(Q11:Q19)</f>
        <v>67066133.338231146</v>
      </c>
    </row>
    <row r="24" spans="1:17" x14ac:dyDescent="0.25">
      <c r="O24" s="22" t="s">
        <v>67</v>
      </c>
      <c r="Q24" s="21">
        <f>Q23*3</f>
        <v>201198400.01469344</v>
      </c>
    </row>
    <row r="25" spans="1:17" x14ac:dyDescent="0.25">
      <c r="O25" s="22" t="s">
        <v>66</v>
      </c>
      <c r="Q25" s="21">
        <f>Q24*0.063</f>
        <v>12675499.200925687</v>
      </c>
    </row>
    <row r="31" spans="1:17" ht="199.5" customHeight="1" x14ac:dyDescent="0.25">
      <c r="A31" s="26" t="s">
        <v>75</v>
      </c>
      <c r="B31" s="26"/>
      <c r="C31" s="26"/>
      <c r="D31" s="26"/>
      <c r="E31" s="26"/>
      <c r="F31" s="26"/>
      <c r="G31" s="26"/>
      <c r="H31" s="26"/>
      <c r="I31" s="26"/>
      <c r="J31" s="26"/>
      <c r="K31" s="26"/>
      <c r="L31" s="26"/>
      <c r="M31" s="26"/>
      <c r="N31" s="26"/>
      <c r="O31" s="26"/>
      <c r="P31" s="26"/>
      <c r="Q31" s="26"/>
    </row>
    <row r="33" spans="1:17" ht="35.25" customHeight="1" x14ac:dyDescent="0.25">
      <c r="A33" s="27" t="s">
        <v>76</v>
      </c>
      <c r="B33" s="27"/>
      <c r="C33" s="27"/>
      <c r="D33" s="27"/>
      <c r="E33" s="27"/>
      <c r="F33" s="27"/>
      <c r="G33" s="27"/>
      <c r="H33" s="27"/>
      <c r="I33" s="27"/>
      <c r="J33" s="27"/>
      <c r="K33" s="27"/>
      <c r="L33" s="27"/>
      <c r="M33" s="27"/>
      <c r="N33" s="27"/>
      <c r="O33" s="27"/>
      <c r="P33" s="27"/>
      <c r="Q33" s="27"/>
    </row>
  </sheetData>
  <mergeCells count="5">
    <mergeCell ref="B5:D5"/>
    <mergeCell ref="F5:H5"/>
    <mergeCell ref="J5:L5"/>
    <mergeCell ref="A31:Q31"/>
    <mergeCell ref="A33:Q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5D226-5CD7-498B-A1B2-8705CC387388}">
  <dimension ref="A2:N32"/>
  <sheetViews>
    <sheetView tabSelected="1" zoomScaleNormal="100" workbookViewId="0">
      <selection activeCell="B36" sqref="B36"/>
    </sheetView>
  </sheetViews>
  <sheetFormatPr defaultRowHeight="15" x14ac:dyDescent="0.25"/>
  <cols>
    <col min="1" max="1" width="15.28515625" bestFit="1" customWidth="1"/>
    <col min="2" max="2" width="25.7109375" customWidth="1"/>
    <col min="3" max="3" width="2.7109375" customWidth="1"/>
    <col min="4" max="8" width="12.7109375" customWidth="1"/>
    <col min="9" max="9" width="2.7109375" customWidth="1"/>
    <col min="10" max="12" width="12.7109375" customWidth="1"/>
  </cols>
  <sheetData>
    <row r="2" spans="1:12" x14ac:dyDescent="0.25">
      <c r="A2" s="23" t="s">
        <v>46</v>
      </c>
      <c r="B2" s="23"/>
      <c r="C2" s="10"/>
      <c r="D2" s="23" t="s">
        <v>49</v>
      </c>
      <c r="E2" s="23"/>
      <c r="F2" s="23"/>
      <c r="G2" s="23"/>
      <c r="H2" s="23"/>
      <c r="J2" s="23" t="s">
        <v>50</v>
      </c>
      <c r="K2" s="23"/>
      <c r="L2" s="23"/>
    </row>
    <row r="3" spans="1:12" ht="60" x14ac:dyDescent="0.25">
      <c r="A3" s="3" t="s">
        <v>47</v>
      </c>
      <c r="B3" s="3" t="s">
        <v>48</v>
      </c>
      <c r="C3" s="3"/>
      <c r="D3" s="12" t="s">
        <v>55</v>
      </c>
      <c r="E3" s="12" t="s">
        <v>56</v>
      </c>
      <c r="F3" s="3" t="s">
        <v>51</v>
      </c>
      <c r="G3" s="12" t="s">
        <v>9</v>
      </c>
      <c r="H3" s="12" t="s">
        <v>10</v>
      </c>
      <c r="I3" s="3"/>
      <c r="J3" s="3" t="s">
        <v>52</v>
      </c>
      <c r="K3" s="3" t="s">
        <v>53</v>
      </c>
      <c r="L3" s="3" t="s">
        <v>54</v>
      </c>
    </row>
    <row r="4" spans="1:12" x14ac:dyDescent="0.25">
      <c r="A4" t="s">
        <v>11</v>
      </c>
      <c r="B4" t="s">
        <v>12</v>
      </c>
      <c r="D4" s="7">
        <v>0.11</v>
      </c>
      <c r="E4" s="7">
        <v>0.11</v>
      </c>
      <c r="F4" s="7">
        <v>0.21</v>
      </c>
      <c r="G4" s="7">
        <v>0.2</v>
      </c>
      <c r="H4" s="7">
        <v>1.03</v>
      </c>
      <c r="I4" s="7"/>
      <c r="J4" s="7">
        <f>D4/F4</f>
        <v>0.52380952380952384</v>
      </c>
      <c r="K4" s="7">
        <f>$D4/G4</f>
        <v>0.54999999999999993</v>
      </c>
      <c r="L4" s="7">
        <f>$D4/H4</f>
        <v>0.10679611650485436</v>
      </c>
    </row>
    <row r="5" spans="1:12" x14ac:dyDescent="0.25">
      <c r="A5" t="s">
        <v>13</v>
      </c>
      <c r="B5" t="s">
        <v>14</v>
      </c>
      <c r="D5" s="7">
        <v>0.14000000000000001</v>
      </c>
      <c r="E5" s="7">
        <v>0.14000000000000001</v>
      </c>
      <c r="F5" s="7">
        <v>0.15</v>
      </c>
      <c r="G5" s="7">
        <v>0.22</v>
      </c>
      <c r="H5" s="7">
        <v>0.27</v>
      </c>
      <c r="I5" s="7"/>
      <c r="J5" s="7">
        <f t="shared" ref="J5:J21" si="0">D5/F5</f>
        <v>0.93333333333333346</v>
      </c>
      <c r="K5" s="7">
        <f t="shared" ref="K5:L21" si="1">$D5/G5</f>
        <v>0.63636363636363646</v>
      </c>
      <c r="L5" s="7">
        <f t="shared" si="1"/>
        <v>0.51851851851851849</v>
      </c>
    </row>
    <row r="6" spans="1:12" x14ac:dyDescent="0.25">
      <c r="A6" t="s">
        <v>15</v>
      </c>
      <c r="B6" t="s">
        <v>16</v>
      </c>
      <c r="D6" s="7">
        <v>0.16</v>
      </c>
      <c r="E6" s="7">
        <v>0.16</v>
      </c>
      <c r="F6" s="7">
        <v>0.17</v>
      </c>
      <c r="G6" s="7">
        <v>0.35</v>
      </c>
      <c r="H6" s="7">
        <v>4</v>
      </c>
      <c r="I6" s="7"/>
      <c r="J6" s="7">
        <f t="shared" si="0"/>
        <v>0.94117647058823528</v>
      </c>
      <c r="K6" s="7">
        <f t="shared" si="1"/>
        <v>0.45714285714285718</v>
      </c>
      <c r="L6" s="7">
        <f t="shared" si="1"/>
        <v>0.04</v>
      </c>
    </row>
    <row r="7" spans="1:12" x14ac:dyDescent="0.25">
      <c r="A7" t="s">
        <v>17</v>
      </c>
      <c r="B7" t="s">
        <v>57</v>
      </c>
      <c r="D7" s="7">
        <v>0.22</v>
      </c>
      <c r="E7" s="7">
        <v>0.22</v>
      </c>
      <c r="F7" s="7">
        <v>0.17</v>
      </c>
      <c r="G7" s="7">
        <v>0.22</v>
      </c>
      <c r="H7" s="7">
        <v>3.82</v>
      </c>
      <c r="I7" s="7"/>
      <c r="J7" s="7">
        <f t="shared" si="0"/>
        <v>1.2941176470588234</v>
      </c>
      <c r="K7" s="7">
        <f t="shared" si="1"/>
        <v>1</v>
      </c>
      <c r="L7" s="7">
        <f t="shared" si="1"/>
        <v>5.759162303664922E-2</v>
      </c>
    </row>
    <row r="8" spans="1:12" x14ac:dyDescent="0.25">
      <c r="A8" t="s">
        <v>18</v>
      </c>
      <c r="B8" t="s">
        <v>19</v>
      </c>
      <c r="C8" t="s">
        <v>41</v>
      </c>
      <c r="D8" s="7">
        <v>0.87</v>
      </c>
      <c r="E8" s="7">
        <v>0.87</v>
      </c>
      <c r="F8" s="7">
        <v>1.08</v>
      </c>
      <c r="G8" s="7">
        <v>1.2</v>
      </c>
      <c r="H8" s="7">
        <v>4.96</v>
      </c>
      <c r="I8" s="7"/>
      <c r="J8" s="7">
        <f t="shared" si="0"/>
        <v>0.80555555555555547</v>
      </c>
      <c r="K8" s="7">
        <f t="shared" si="1"/>
        <v>0.72499999999999998</v>
      </c>
      <c r="L8" s="7">
        <f t="shared" si="1"/>
        <v>0.17540322580645162</v>
      </c>
    </row>
    <row r="9" spans="1:12" x14ac:dyDescent="0.25">
      <c r="A9" t="s">
        <v>20</v>
      </c>
      <c r="B9" t="s">
        <v>21</v>
      </c>
      <c r="D9" s="7">
        <v>0.27</v>
      </c>
      <c r="E9" s="7">
        <v>0.27</v>
      </c>
      <c r="F9" s="7">
        <v>0.24</v>
      </c>
      <c r="G9" s="7">
        <v>1.4</v>
      </c>
      <c r="H9" s="7">
        <v>5.73</v>
      </c>
      <c r="I9" s="7"/>
      <c r="J9" s="7">
        <f t="shared" si="0"/>
        <v>1.1250000000000002</v>
      </c>
      <c r="K9" s="7">
        <f t="shared" si="1"/>
        <v>0.19285714285714289</v>
      </c>
      <c r="L9" s="7">
        <f t="shared" si="1"/>
        <v>4.712041884816754E-2</v>
      </c>
    </row>
    <row r="10" spans="1:12" x14ac:dyDescent="0.25">
      <c r="A10" t="s">
        <v>22</v>
      </c>
      <c r="B10" t="s">
        <v>23</v>
      </c>
      <c r="D10" s="7">
        <v>4.55</v>
      </c>
      <c r="E10" s="7">
        <v>13.57</v>
      </c>
      <c r="F10" s="7">
        <v>9.0399999999999991</v>
      </c>
      <c r="G10" s="7">
        <v>11.59</v>
      </c>
      <c r="H10" s="7">
        <v>50.92</v>
      </c>
      <c r="I10" s="7"/>
      <c r="J10" s="7">
        <f t="shared" si="0"/>
        <v>0.50331858407079644</v>
      </c>
      <c r="K10" s="7">
        <f t="shared" si="1"/>
        <v>0.39257981018119065</v>
      </c>
      <c r="L10" s="7">
        <f t="shared" si="1"/>
        <v>8.9355852317360554E-2</v>
      </c>
    </row>
    <row r="11" spans="1:12" x14ac:dyDescent="0.25">
      <c r="A11" t="s">
        <v>24</v>
      </c>
      <c r="B11" t="s">
        <v>25</v>
      </c>
      <c r="D11" s="7">
        <v>1.68</v>
      </c>
      <c r="E11" s="7">
        <v>2.38</v>
      </c>
      <c r="F11" s="7">
        <v>3.65</v>
      </c>
      <c r="G11" s="7">
        <v>4.99</v>
      </c>
      <c r="H11" s="7">
        <v>8.5299999999999994</v>
      </c>
      <c r="I11" s="7"/>
      <c r="J11" s="7">
        <f t="shared" si="0"/>
        <v>0.46027397260273972</v>
      </c>
      <c r="K11" s="7">
        <f t="shared" si="1"/>
        <v>0.33667334669338672</v>
      </c>
      <c r="L11" s="7">
        <f t="shared" si="1"/>
        <v>0.19695193434935523</v>
      </c>
    </row>
    <row r="12" spans="1:12" x14ac:dyDescent="0.25">
      <c r="A12" t="s">
        <v>26</v>
      </c>
      <c r="B12" t="s">
        <v>27</v>
      </c>
      <c r="D12" s="7">
        <v>0.41</v>
      </c>
      <c r="E12" s="7"/>
      <c r="F12" s="7"/>
      <c r="G12" s="7">
        <v>0.76</v>
      </c>
      <c r="H12" s="7">
        <v>10.48</v>
      </c>
      <c r="I12" s="7"/>
      <c r="J12" s="7"/>
      <c r="K12" s="7">
        <f t="shared" si="1"/>
        <v>0.53947368421052633</v>
      </c>
      <c r="L12" s="7">
        <f t="shared" si="1"/>
        <v>3.9122137404580148E-2</v>
      </c>
    </row>
    <row r="13" spans="1:12" x14ac:dyDescent="0.25">
      <c r="A13" t="s">
        <v>28</v>
      </c>
      <c r="B13" t="s">
        <v>28</v>
      </c>
      <c r="D13" s="7">
        <v>0.31</v>
      </c>
      <c r="E13" s="7">
        <v>0.31</v>
      </c>
      <c r="F13" s="7"/>
      <c r="G13" s="7">
        <v>0.9</v>
      </c>
      <c r="H13" s="7"/>
      <c r="I13" s="7"/>
      <c r="J13" s="7"/>
      <c r="K13" s="7">
        <f t="shared" si="1"/>
        <v>0.34444444444444444</v>
      </c>
      <c r="L13" s="7"/>
    </row>
    <row r="14" spans="1:12" x14ac:dyDescent="0.25">
      <c r="A14" t="s">
        <v>29</v>
      </c>
      <c r="B14" t="s">
        <v>30</v>
      </c>
      <c r="D14" s="7">
        <v>2.5</v>
      </c>
      <c r="E14" s="7">
        <v>2.5</v>
      </c>
      <c r="F14" s="7">
        <v>3.26</v>
      </c>
      <c r="G14" s="7">
        <v>5.65</v>
      </c>
      <c r="H14" s="7">
        <v>7.54</v>
      </c>
      <c r="I14" s="7"/>
      <c r="J14" s="7">
        <f t="shared" si="0"/>
        <v>0.76687116564417179</v>
      </c>
      <c r="K14" s="7">
        <f t="shared" si="1"/>
        <v>0.44247787610619466</v>
      </c>
      <c r="L14" s="7">
        <f t="shared" si="1"/>
        <v>0.33156498673740054</v>
      </c>
    </row>
    <row r="15" spans="1:12" x14ac:dyDescent="0.25">
      <c r="A15" t="s">
        <v>31</v>
      </c>
      <c r="B15" t="s">
        <v>32</v>
      </c>
      <c r="D15" s="7">
        <v>0.73</v>
      </c>
      <c r="E15" s="7">
        <v>0.73</v>
      </c>
      <c r="F15" s="7">
        <v>1.43</v>
      </c>
      <c r="G15" s="7">
        <v>0.86</v>
      </c>
      <c r="H15" s="7"/>
      <c r="I15" s="7"/>
      <c r="J15" s="7">
        <f t="shared" si="0"/>
        <v>0.51048951048951052</v>
      </c>
      <c r="K15" s="7">
        <f t="shared" si="1"/>
        <v>0.84883720930232553</v>
      </c>
      <c r="L15" s="7"/>
    </row>
    <row r="16" spans="1:12" x14ac:dyDescent="0.25">
      <c r="A16" t="s">
        <v>33</v>
      </c>
      <c r="B16" t="s">
        <v>34</v>
      </c>
      <c r="D16" s="7">
        <v>1.6</v>
      </c>
      <c r="E16" s="7">
        <v>1.6</v>
      </c>
      <c r="F16" s="7">
        <v>1.85</v>
      </c>
      <c r="G16" s="7"/>
      <c r="H16" s="7">
        <v>20.04</v>
      </c>
      <c r="I16" s="7"/>
      <c r="J16" s="7">
        <f t="shared" si="0"/>
        <v>0.86486486486486491</v>
      </c>
      <c r="K16" s="7"/>
      <c r="L16" s="7">
        <f t="shared" si="1"/>
        <v>7.9840319361277459E-2</v>
      </c>
    </row>
    <row r="17" spans="1:14" x14ac:dyDescent="0.25">
      <c r="A17" s="8" t="s">
        <v>35</v>
      </c>
      <c r="B17" s="8" t="s">
        <v>1</v>
      </c>
      <c r="C17" s="8"/>
      <c r="D17" s="9">
        <v>3.09</v>
      </c>
      <c r="E17" s="9">
        <v>14</v>
      </c>
      <c r="F17" s="9">
        <v>13.68</v>
      </c>
      <c r="G17" s="9">
        <v>22.76</v>
      </c>
      <c r="H17" s="9">
        <v>45.35</v>
      </c>
      <c r="I17" s="9"/>
      <c r="J17" s="9">
        <f t="shared" si="0"/>
        <v>0.22587719298245612</v>
      </c>
      <c r="K17" s="9">
        <f t="shared" si="1"/>
        <v>0.13576449912126537</v>
      </c>
      <c r="L17" s="9">
        <f t="shared" si="1"/>
        <v>6.8136714443219393E-2</v>
      </c>
    </row>
    <row r="18" spans="1:14" x14ac:dyDescent="0.25">
      <c r="A18" t="s">
        <v>36</v>
      </c>
      <c r="B18" t="s">
        <v>0</v>
      </c>
      <c r="D18" s="7">
        <f>D23/2</f>
        <v>3.5750000000000002</v>
      </c>
      <c r="E18" s="7">
        <f>E23/2</f>
        <v>4</v>
      </c>
      <c r="F18" s="7">
        <f>F23/2</f>
        <v>3.25</v>
      </c>
      <c r="G18" s="7">
        <f>G23/2</f>
        <v>9.41</v>
      </c>
      <c r="H18" s="7">
        <f>H23/2</f>
        <v>20.745000000000001</v>
      </c>
      <c r="I18" s="7"/>
      <c r="J18" s="7">
        <f t="shared" si="0"/>
        <v>1.1000000000000001</v>
      </c>
      <c r="K18" s="7">
        <f t="shared" si="1"/>
        <v>0.37991498405951118</v>
      </c>
      <c r="L18" s="7">
        <f t="shared" si="1"/>
        <v>0.17233068209207039</v>
      </c>
      <c r="N18" t="s">
        <v>44</v>
      </c>
    </row>
    <row r="19" spans="1:14" x14ac:dyDescent="0.25">
      <c r="A19" t="s">
        <v>37</v>
      </c>
      <c r="B19" t="s">
        <v>38</v>
      </c>
      <c r="D19" s="7">
        <v>0.12</v>
      </c>
      <c r="E19" s="7">
        <v>0.12</v>
      </c>
      <c r="F19" s="7">
        <v>0.09</v>
      </c>
      <c r="G19" s="7">
        <v>0.27</v>
      </c>
      <c r="H19" s="7">
        <v>11.43</v>
      </c>
      <c r="I19" s="7"/>
      <c r="J19" s="7">
        <f t="shared" si="0"/>
        <v>1.3333333333333333</v>
      </c>
      <c r="K19" s="7">
        <f t="shared" si="1"/>
        <v>0.44444444444444442</v>
      </c>
      <c r="L19" s="7">
        <f t="shared" si="1"/>
        <v>1.0498687664041995E-2</v>
      </c>
    </row>
    <row r="20" spans="1:14" x14ac:dyDescent="0.25">
      <c r="A20" t="s">
        <v>39</v>
      </c>
      <c r="B20" t="s">
        <v>40</v>
      </c>
      <c r="D20" s="7">
        <v>0.09</v>
      </c>
      <c r="E20" s="7">
        <v>0.09</v>
      </c>
      <c r="F20" s="7"/>
      <c r="G20" s="7">
        <v>0.32</v>
      </c>
      <c r="H20" s="7">
        <v>3.22</v>
      </c>
      <c r="I20" s="7" t="s">
        <v>41</v>
      </c>
      <c r="J20" s="7" t="s">
        <v>41</v>
      </c>
      <c r="K20" s="7">
        <f t="shared" si="1"/>
        <v>0.28125</v>
      </c>
      <c r="L20" s="7">
        <f t="shared" si="1"/>
        <v>2.7950310559006208E-2</v>
      </c>
    </row>
    <row r="21" spans="1:14" x14ac:dyDescent="0.25">
      <c r="A21" t="s">
        <v>42</v>
      </c>
      <c r="B21" t="s">
        <v>43</v>
      </c>
      <c r="D21" s="7">
        <v>1.1499999999999999</v>
      </c>
      <c r="E21" s="7">
        <v>1.1499999999999999</v>
      </c>
      <c r="F21" s="7">
        <v>1.35</v>
      </c>
      <c r="G21" s="7">
        <v>18.940000000000001</v>
      </c>
      <c r="H21" s="7">
        <v>20.04</v>
      </c>
      <c r="I21" s="7"/>
      <c r="J21" s="7">
        <f t="shared" si="0"/>
        <v>0.85185185185185175</v>
      </c>
      <c r="K21" s="7">
        <f t="shared" si="1"/>
        <v>6.0718057022175281E-2</v>
      </c>
      <c r="L21" s="7">
        <f t="shared" si="1"/>
        <v>5.738522954091816E-2</v>
      </c>
    </row>
    <row r="23" spans="1:14" x14ac:dyDescent="0.25">
      <c r="A23" t="s">
        <v>45</v>
      </c>
      <c r="D23" s="7">
        <v>7.15</v>
      </c>
      <c r="E23" s="7">
        <v>8</v>
      </c>
      <c r="F23" s="7">
        <v>6.5</v>
      </c>
      <c r="G23" s="7">
        <v>18.82</v>
      </c>
      <c r="H23" s="7">
        <v>41.49</v>
      </c>
      <c r="I23" s="7"/>
      <c r="J23" s="7"/>
      <c r="K23" s="7">
        <f t="shared" ref="K23:L23" si="2">$D23/G23</f>
        <v>0.37991498405951118</v>
      </c>
      <c r="L23" s="7">
        <f t="shared" si="2"/>
        <v>0.17233068209207039</v>
      </c>
    </row>
    <row r="30" spans="1:14" ht="37.5" customHeight="1" x14ac:dyDescent="0.25">
      <c r="A30" s="27" t="s">
        <v>77</v>
      </c>
      <c r="B30" s="27"/>
      <c r="C30" s="27"/>
      <c r="D30" s="27"/>
      <c r="E30" s="27"/>
      <c r="F30" s="27"/>
      <c r="G30" s="27"/>
      <c r="H30" s="27"/>
      <c r="I30" s="27"/>
      <c r="J30" s="27"/>
      <c r="K30" s="27"/>
      <c r="L30" s="27"/>
    </row>
    <row r="32" spans="1:14" ht="34.5" customHeight="1" x14ac:dyDescent="0.25">
      <c r="A32" s="29" t="s">
        <v>78</v>
      </c>
      <c r="B32" s="29"/>
      <c r="C32" s="29"/>
      <c r="D32" s="29"/>
      <c r="E32" s="29"/>
      <c r="F32" s="29"/>
      <c r="G32" s="29"/>
      <c r="H32" s="29"/>
      <c r="I32" s="29"/>
      <c r="J32" s="29"/>
      <c r="K32" s="29"/>
      <c r="L32" s="29"/>
    </row>
  </sheetData>
  <mergeCells count="5">
    <mergeCell ref="A2:B2"/>
    <mergeCell ref="D2:H2"/>
    <mergeCell ref="J2:L2"/>
    <mergeCell ref="A30:L30"/>
    <mergeCell ref="A32:L3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Fig. 1. PCV Coverage</vt:lpstr>
      <vt:lpstr>Fig. 2. PCV Rota Comparison</vt:lpstr>
      <vt:lpstr>Fig. 2 Notes. Rota Shortfall</vt:lpstr>
      <vt:lpstr>Fig. 3. GAVI Price Comparison</vt:lpstr>
      <vt:lpstr>'Fig. 1. PCV Coverage'!OLE_LINK4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M. Snyder</dc:creator>
  <cp:lastModifiedBy>Christopher M. Snyder</cp:lastModifiedBy>
  <dcterms:created xsi:type="dcterms:W3CDTF">2019-12-18T19:58:16Z</dcterms:created>
  <dcterms:modified xsi:type="dcterms:W3CDTF">2020-02-09T21:07:19Z</dcterms:modified>
</cp:coreProperties>
</file>